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avba_2.VHS\Documents\DOKUMENTY\ZAKÁZKY\2023\3. PROJEKTANT\"/>
    </mc:Choice>
  </mc:AlternateContent>
  <bookViews>
    <workbookView xWindow="0" yWindow="0" windowWidth="27060" windowHeight="11535" activeTab="1"/>
  </bookViews>
  <sheets>
    <sheet name="Rekapitulace stavby" sheetId="1" r:id="rId1"/>
    <sheet name="BENESOV - ul. Pod Hřbitov..." sheetId="2" r:id="rId2"/>
  </sheets>
  <definedNames>
    <definedName name="_xlnm._FilterDatabase" localSheetId="1" hidden="1">'BENESOV - ul. Pod Hřbitov...'!$C$123:$K$139</definedName>
    <definedName name="_xlnm.Print_Titles" localSheetId="1">'BENESOV - ul. Pod Hřbitov...'!$123:$123</definedName>
    <definedName name="_xlnm.Print_Titles" localSheetId="0">'Rekapitulace stavby'!$92:$92</definedName>
    <definedName name="_xlnm.Print_Area" localSheetId="1">'BENESOV - ul. Pod Hřbitov...'!$C$4:$J$76,'BENESOV - ul. Pod Hřbitov...'!$C$113:$J$139</definedName>
    <definedName name="_xlnm.Print_Area" localSheetId="0">'Rekapitulace stavby'!$D$4:$AO$76,'Rekapitulace stavby'!$C$82:$AQ$103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J121" i="2"/>
  <c r="F120" i="2"/>
  <c r="F118" i="2"/>
  <c r="E116" i="2"/>
  <c r="BI105" i="2"/>
  <c r="BH105" i="2"/>
  <c r="BG105" i="2"/>
  <c r="BF105" i="2"/>
  <c r="BI104" i="2"/>
  <c r="BH104" i="2"/>
  <c r="BG104" i="2"/>
  <c r="BF104" i="2"/>
  <c r="BE104" i="2"/>
  <c r="BI103" i="2"/>
  <c r="BH103" i="2"/>
  <c r="BG103" i="2"/>
  <c r="BF103" i="2"/>
  <c r="BE103" i="2"/>
  <c r="BI102" i="2"/>
  <c r="BH102" i="2"/>
  <c r="BG102" i="2"/>
  <c r="BF102" i="2"/>
  <c r="BE102" i="2"/>
  <c r="BI101" i="2"/>
  <c r="BH101" i="2"/>
  <c r="BG101" i="2"/>
  <c r="BF101" i="2"/>
  <c r="BE101" i="2"/>
  <c r="BI100" i="2"/>
  <c r="BH100" i="2"/>
  <c r="BG100" i="2"/>
  <c r="BF100" i="2"/>
  <c r="BE100" i="2"/>
  <c r="J90" i="2"/>
  <c r="F89" i="2"/>
  <c r="F87" i="2"/>
  <c r="E85" i="2"/>
  <c r="J19" i="2"/>
  <c r="E19" i="2"/>
  <c r="J120" i="2"/>
  <c r="J18" i="2"/>
  <c r="J16" i="2"/>
  <c r="E16" i="2"/>
  <c r="F90" i="2"/>
  <c r="J15" i="2"/>
  <c r="J10" i="2"/>
  <c r="J118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BK137" i="2"/>
  <c r="BK138" i="2"/>
  <c r="J133" i="2"/>
  <c r="BK129" i="2"/>
  <c r="J134" i="2"/>
  <c r="J130" i="2"/>
  <c r="AS94" i="1"/>
  <c r="BK134" i="2"/>
  <c r="BK136" i="2"/>
  <c r="BK131" i="2"/>
  <c r="J128" i="2"/>
  <c r="BK133" i="2"/>
  <c r="BK128" i="2"/>
  <c r="J136" i="2"/>
  <c r="J139" i="2"/>
  <c r="BK139" i="2"/>
  <c r="J135" i="2"/>
  <c r="BK130" i="2"/>
  <c r="BK127" i="2"/>
  <c r="J132" i="2"/>
  <c r="J127" i="2"/>
  <c r="J138" i="2"/>
  <c r="J137" i="2"/>
  <c r="BK132" i="2"/>
  <c r="BK135" i="2"/>
  <c r="J129" i="2"/>
  <c r="J131" i="2"/>
  <c r="P126" i="2" l="1"/>
  <c r="P125" i="2"/>
  <c r="P124" i="2"/>
  <c r="AU95" i="1"/>
  <c r="AU94" i="1" s="1"/>
  <c r="R126" i="2"/>
  <c r="R125" i="2"/>
  <c r="R124" i="2"/>
  <c r="BK126" i="2"/>
  <c r="J126" i="2" s="1"/>
  <c r="J96" i="2" s="1"/>
  <c r="T126" i="2"/>
  <c r="T125" i="2"/>
  <c r="T124" i="2" s="1"/>
  <c r="J87" i="2"/>
  <c r="J89" i="2"/>
  <c r="F121" i="2"/>
  <c r="BE128" i="2"/>
  <c r="BE129" i="2"/>
  <c r="BE135" i="2"/>
  <c r="BE137" i="2"/>
  <c r="BE138" i="2"/>
  <c r="BE133" i="2"/>
  <c r="BE134" i="2"/>
  <c r="BE127" i="2"/>
  <c r="BE130" i="2"/>
  <c r="BE131" i="2"/>
  <c r="BE132" i="2"/>
  <c r="BE136" i="2"/>
  <c r="BE139" i="2"/>
  <c r="J34" i="2"/>
  <c r="AW95" i="1"/>
  <c r="F36" i="2"/>
  <c r="BC95" i="1"/>
  <c r="BC94" i="1"/>
  <c r="W35" i="1"/>
  <c r="F34" i="2"/>
  <c r="BA95" i="1"/>
  <c r="BA94" i="1"/>
  <c r="W33" i="1"/>
  <c r="F35" i="2"/>
  <c r="BB95" i="1"/>
  <c r="BB94" i="1"/>
  <c r="AX94" i="1"/>
  <c r="F37" i="2"/>
  <c r="BD95" i="1"/>
  <c r="BD94" i="1"/>
  <c r="W36" i="1"/>
  <c r="BK125" i="2" l="1"/>
  <c r="J125" i="2" s="1"/>
  <c r="J95" i="2" s="1"/>
  <c r="W34" i="1"/>
  <c r="AW94" i="1"/>
  <c r="AK33" i="1" s="1"/>
  <c r="AY94" i="1"/>
  <c r="BK124" i="2" l="1"/>
  <c r="J124" i="2" s="1"/>
  <c r="J94" i="2" s="1"/>
  <c r="J28" i="2" l="1"/>
  <c r="J105" i="2" s="1"/>
  <c r="J99" i="2" s="1"/>
  <c r="J107" i="2" s="1"/>
  <c r="BE105" i="2" l="1"/>
  <c r="J33" i="2" s="1"/>
  <c r="AV95" i="1" s="1"/>
  <c r="AT95" i="1" s="1"/>
  <c r="J29" i="2"/>
  <c r="J30" i="2" s="1"/>
  <c r="F33" i="2"/>
  <c r="AZ95" i="1"/>
  <c r="AZ94" i="1" s="1"/>
  <c r="AV94" i="1" s="1"/>
  <c r="AT94" i="1" s="1"/>
  <c r="AG95" i="1" l="1"/>
  <c r="J39" i="2"/>
  <c r="AG94" i="1" l="1"/>
  <c r="AN95" i="1"/>
  <c r="AG101" i="1" l="1"/>
  <c r="AG100" i="1"/>
  <c r="AK26" i="1"/>
  <c r="AG98" i="1"/>
  <c r="AG99" i="1"/>
  <c r="AN94" i="1"/>
  <c r="CD100" i="1" l="1"/>
  <c r="AV100" i="1"/>
  <c r="BY100" i="1" s="1"/>
  <c r="AN100" i="1"/>
  <c r="CD98" i="1"/>
  <c r="AG97" i="1"/>
  <c r="AV98" i="1"/>
  <c r="BY98" i="1" s="1"/>
  <c r="AN98" i="1"/>
  <c r="AV99" i="1"/>
  <c r="BY99" i="1" s="1"/>
  <c r="AN99" i="1"/>
  <c r="CD99" i="1"/>
  <c r="AV101" i="1"/>
  <c r="BY101" i="1" s="1"/>
  <c r="CD101" i="1"/>
  <c r="AK32" i="1" l="1"/>
  <c r="AK27" i="1"/>
  <c r="AK29" i="1" s="1"/>
  <c r="AG103" i="1"/>
  <c r="AN101" i="1"/>
  <c r="AN97" i="1" s="1"/>
  <c r="AN103" i="1" s="1"/>
  <c r="W32" i="1"/>
  <c r="AK38" i="1" l="1"/>
</calcChain>
</file>

<file path=xl/sharedStrings.xml><?xml version="1.0" encoding="utf-8"?>
<sst xmlns="http://schemas.openxmlformats.org/spreadsheetml/2006/main" count="490" uniqueCount="174">
  <si>
    <t>Export Komplet</t>
  </si>
  <si>
    <t/>
  </si>
  <si>
    <t>2.0</t>
  </si>
  <si>
    <t>False</t>
  </si>
  <si>
    <t>{d5195438-0015-4a41-ac39-403435067d46}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</si>
  <si>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</si>
  <si>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</si>
  <si>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</si>
  <si>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</si>
  <si>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</si>
  <si>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</si>
  <si>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</si>
  <si>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</si>
  <si>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</si>
  <si>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BENESOV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</si>
  <si>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</si>
  <si>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</si>
  <si>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ul. Pod Hřbitovem - sanace potrubí</t>
  </si>
  <si>
    <t>KSO:</t>
  </si>
  <si>
    <t>CC-CZ:</t>
  </si>
  <si>
    <t>Místo:</t>
  </si>
  <si>
    <t>Benešov</t>
  </si>
  <si>
    <t>Datum:</t>
  </si>
  <si>
    <t>1. 3. 2023</t>
  </si>
  <si>
    <t>Zadavatel:</t>
  </si>
  <si>
    <t>IČ:</t>
  </si>
  <si>
    <t>00231401</t>
  </si>
  <si>
    <t>Město Benešov</t>
  </si>
  <si>
    <t>DIČ:</t>
  </si>
  <si>
    <t>CZ00231401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</si>
  <si>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</si>
  <si>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</si>
  <si>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</si>
  <si>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</si>
  <si>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</si>
  <si>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</si>
  <si>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</si>
  <si>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</si>
  <si>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</si>
  <si>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</si>
  <si>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</si>
  <si>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</si>
  <si>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</si>
  <si>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</si>
  <si>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</si>
  <si>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</si>
  <si>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</si>
  <si>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</si>
  <si>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</si>
  <si>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</si>
  <si>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</si>
  <si>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</si>
  <si>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</si>
  <si>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</si>
  <si>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</si>
  <si>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</si>
  <si>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</si>
  <si>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</si>
  <si>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</si>
  <si>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</si>
  <si>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</si>
  <si>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</si>
  <si>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</si>
  <si>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</si>
  <si>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</si>
  <si>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</si>
  <si>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</si>
  <si>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</si>
  <si>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</si>
  <si>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</si>
  <si>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</si>
  <si>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</si>
  <si>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</si>
  <si>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</si>
  <si>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</si>
  <si>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</si>
  <si>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</si>
  <si>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</si>
  <si>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</si>
  <si>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</si>
  <si>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</si>
  <si>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</si>
  <si>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</si>
  <si>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</si>
  <si>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</si>
  <si>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</si>
  <si>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</si>
  <si>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</si>
  <si>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</si>
  <si>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</si>
  <si>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</si>
  <si>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</si>
  <si>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</si>
  <si>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</si>
  <si>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</si>
  <si>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2</t>
  </si>
  <si>
    <t>KRYCÍ LIST SOUPISU PRACÍ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</si>
  <si>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</si>
  <si>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</si>
  <si>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</si>
  <si>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</si>
  <si>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</si>
  <si>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</si>
  <si>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OST - Ostatní</t>
  </si>
  <si>
    <t xml:space="preserve">    O01 - Ostatní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</si>
  <si>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</si>
  <si>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</si>
  <si>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</si>
  <si>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</si>
  <si>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</si>
  <si>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</si>
  <si>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</si>
  <si>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</si>
  <si>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</si>
  <si>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</si>
  <si>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</si>
  <si>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</si>
  <si>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</si>
  <si>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</si>
  <si>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</si>
  <si>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</si>
  <si>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</si>
  <si>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</si>
  <si>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</si>
  <si>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</si>
  <si>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</si>
  <si>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</si>
  <si>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</si>
  <si>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</si>
  <si>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</si>
  <si>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</si>
  <si>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O01</t>
  </si>
  <si>
    <t>K</t>
  </si>
  <si>
    <t>Náklady na umístění stavby</t>
  </si>
  <si>
    <t>kpl</t>
  </si>
  <si>
    <t>512</t>
  </si>
  <si>
    <t>891679574</t>
  </si>
  <si>
    <t>Kamerová prohlídka před sanací</t>
  </si>
  <si>
    <t>435300006</t>
  </si>
  <si>
    <t>3</t>
  </si>
  <si>
    <t>Tlakové čištění potrubí DN600 do 10% zanešení recykl odpadu včetně dopravy</t>
  </si>
  <si>
    <t>hod</t>
  </si>
  <si>
    <t>-659451662</t>
  </si>
  <si>
    <t>Frézovací a přípravné práce kanalizačním robotem</t>
  </si>
  <si>
    <t>-156822374</t>
  </si>
  <si>
    <t>5</t>
  </si>
  <si>
    <t>Příprava revizních šachet před sanací</t>
  </si>
  <si>
    <t>ks</t>
  </si>
  <si>
    <t>917866910</t>
  </si>
  <si>
    <t>6</t>
  </si>
  <si>
    <t>Sanace kanalizace zatažením sklolaminátového rukávce, vytvrzování UV zářením, profil DN600</t>
  </si>
  <si>
    <t>m</t>
  </si>
  <si>
    <t>2145316166</t>
  </si>
  <si>
    <t>7</t>
  </si>
  <si>
    <t>Zednické práce - vyštěrkování a domodelace dna</t>
  </si>
  <si>
    <t>-776070524</t>
  </si>
  <si>
    <t>8</t>
  </si>
  <si>
    <t>Zednické práce - zapravení konce rukávců kanalizační maltou</t>
  </si>
  <si>
    <t>-1997576656</t>
  </si>
  <si>
    <t>9</t>
  </si>
  <si>
    <t>Kamerová prohlídka po sanaci včetně dokumentace a záznamu na médiu</t>
  </si>
  <si>
    <t>1125247266</t>
  </si>
  <si>
    <t>10</t>
  </si>
  <si>
    <t>Zkouška těsnosti</t>
  </si>
  <si>
    <t>-817699993</t>
  </si>
  <si>
    <t>11</t>
  </si>
  <si>
    <t>Přečerpávání splašků do 30l/s</t>
  </si>
  <si>
    <t>420426663</t>
  </si>
  <si>
    <t>12</t>
  </si>
  <si>
    <t>Doprava kolony vozidel sanační techniky, přesun materiálu</t>
  </si>
  <si>
    <t>1902460348</t>
  </si>
  <si>
    <t>13</t>
  </si>
  <si>
    <t>DIO</t>
  </si>
  <si>
    <t>-1734217980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</si>
</sst>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2" fillId="5" borderId="0" xfId="0" applyNumberFormat="1" applyFont="1" applyFill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22" fillId="5" borderId="0" xfId="0" applyNumberFormat="1" applyFont="1" applyFill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opLeftCell="A85" workbookViewId="0">
      <selection activeCell="E20" sqref="E2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21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04" t="s">
        <v>14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17"/>
      <c r="BE5" s="201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206" t="s">
        <v>17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17"/>
      <c r="BE6" s="202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02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02"/>
      <c r="BS8" s="14" t="s">
        <v>6</v>
      </c>
    </row>
    <row r="9" spans="1:74" s="1" customFormat="1" ht="14.45" customHeight="1">
      <c r="B9" s="17"/>
      <c r="AR9" s="17"/>
      <c r="BE9" s="202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26</v>
      </c>
      <c r="AR10" s="17"/>
      <c r="BE10" s="202"/>
      <c r="BS10" s="14" t="s">
        <v>6</v>
      </c>
    </row>
    <row r="11" spans="1:74" s="1" customFormat="1" ht="18.399999999999999" customHeight="1">
      <c r="B11" s="17"/>
      <c r="E11" s="22" t="s">
        <v>27</v>
      </c>
      <c r="AK11" s="24" t="s">
        <v>28</v>
      </c>
      <c r="AN11" s="22" t="s">
        <v>29</v>
      </c>
      <c r="AR11" s="17"/>
      <c r="BE11" s="202"/>
      <c r="BS11" s="14" t="s">
        <v>6</v>
      </c>
    </row>
    <row r="12" spans="1:74" s="1" customFormat="1" ht="6.95" customHeight="1">
      <c r="B12" s="17"/>
      <c r="AR12" s="17"/>
      <c r="BE12" s="202"/>
      <c r="BS12" s="14" t="s">
        <v>6</v>
      </c>
    </row>
    <row r="13" spans="1:74" s="1" customFormat="1" ht="12" customHeight="1">
      <c r="B13" s="17"/>
      <c r="D13" s="24" t="s">
        <v>30</v>
      </c>
      <c r="AK13" s="24" t="s">
        <v>25</v>
      </c>
      <c r="AN13" s="26" t="s">
        <v>31</v>
      </c>
      <c r="AR13" s="17"/>
      <c r="BE13" s="202"/>
      <c r="BS13" s="14" t="s">
        <v>6</v>
      </c>
    </row>
    <row r="14" spans="1:74" ht="12.75">
      <c r="B14" s="17"/>
      <c r="E14" s="207" t="s">
        <v>31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4" t="s">
        <v>28</v>
      </c>
      <c r="AN14" s="26" t="s">
        <v>31</v>
      </c>
      <c r="AR14" s="17"/>
      <c r="BE14" s="202"/>
      <c r="BS14" s="14" t="s">
        <v>6</v>
      </c>
    </row>
    <row r="15" spans="1:74" s="1" customFormat="1" ht="6.95" customHeight="1">
      <c r="B15" s="17"/>
      <c r="AR15" s="17"/>
      <c r="BE15" s="202"/>
      <c r="BS15" s="14" t="s">
        <v>3</v>
      </c>
    </row>
    <row r="16" spans="1:74" s="1" customFormat="1" ht="12" customHeight="1">
      <c r="B16" s="17"/>
      <c r="D16" s="24" t="s">
        <v>32</v>
      </c>
      <c r="AK16" s="24" t="s">
        <v>25</v>
      </c>
      <c r="AN16" s="22" t="s">
        <v>1</v>
      </c>
      <c r="AR16" s="17"/>
      <c r="BE16" s="202"/>
      <c r="BS16" s="14" t="s">
        <v>3</v>
      </c>
    </row>
    <row r="17" spans="1:71" s="1" customFormat="1" ht="18.399999999999999" customHeight="1">
      <c r="B17" s="17"/>
      <c r="E17" s="22" t="s">
        <v>33</v>
      </c>
      <c r="AK17" s="24" t="s">
        <v>28</v>
      </c>
      <c r="AN17" s="22" t="s">
        <v>1</v>
      </c>
      <c r="AR17" s="17"/>
      <c r="BE17" s="202"/>
      <c r="BS17" s="14" t="s">
        <v>34</v>
      </c>
    </row>
    <row r="18" spans="1:71" s="1" customFormat="1" ht="6.95" customHeight="1">
      <c r="B18" s="17"/>
      <c r="AR18" s="17"/>
      <c r="BE18" s="202"/>
      <c r="BS18" s="14" t="s">
        <v>6</v>
      </c>
    </row>
    <row r="19" spans="1:71" s="1" customFormat="1" ht="12" customHeight="1">
      <c r="B19" s="17"/>
      <c r="D19" s="24" t="s">
        <v>35</v>
      </c>
      <c r="AK19" s="24" t="s">
        <v>25</v>
      </c>
      <c r="AN19" s="22" t="s">
        <v>1</v>
      </c>
      <c r="AR19" s="17"/>
      <c r="BE19" s="202"/>
      <c r="BS19" s="14" t="s">
        <v>6</v>
      </c>
    </row>
    <row r="20" spans="1:71" s="1" customFormat="1" ht="18.399999999999999" customHeight="1">
      <c r="B20" s="17"/>
      <c r="E20" s="22"/>
      <c r="AK20" s="24" t="s">
        <v>28</v>
      </c>
      <c r="AN20" s="22" t="s">
        <v>1</v>
      </c>
      <c r="AR20" s="17"/>
      <c r="BE20" s="202"/>
      <c r="BS20" s="14" t="s">
        <v>34</v>
      </c>
    </row>
    <row r="21" spans="1:71" s="1" customFormat="1" ht="6.95" customHeight="1">
      <c r="B21" s="17"/>
      <c r="AR21" s="17"/>
      <c r="BE21" s="202"/>
    </row>
    <row r="22" spans="1:71" s="1" customFormat="1" ht="12" customHeight="1">
      <c r="B22" s="17"/>
      <c r="D22" s="24" t="s">
        <v>36</v>
      </c>
      <c r="AR22" s="17"/>
      <c r="BE22" s="202"/>
    </row>
    <row r="23" spans="1:71" s="1" customFormat="1" ht="16.5" customHeight="1">
      <c r="B23" s="17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7"/>
      <c r="BE23" s="202"/>
    </row>
    <row r="24" spans="1:71" s="1" customFormat="1" ht="6.95" customHeight="1">
      <c r="B24" s="17"/>
      <c r="AR24" s="17"/>
      <c r="BE24" s="202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2"/>
    </row>
    <row r="26" spans="1:71" s="1" customFormat="1" ht="14.45" customHeight="1">
      <c r="B26" s="17"/>
      <c r="D26" s="29" t="s">
        <v>37</v>
      </c>
      <c r="AK26" s="210">
        <f>ROUND(AG94,2)</f>
        <v>0</v>
      </c>
      <c r="AL26" s="205"/>
      <c r="AM26" s="205"/>
      <c r="AN26" s="205"/>
      <c r="AO26" s="205"/>
      <c r="AR26" s="17"/>
      <c r="BE26" s="202"/>
    </row>
    <row r="27" spans="1:71" s="1" customFormat="1" ht="14.45" customHeight="1">
      <c r="B27" s="17"/>
      <c r="D27" s="29" t="s">
        <v>38</v>
      </c>
      <c r="AK27" s="210">
        <f>ROUND(AG97, 2)</f>
        <v>0</v>
      </c>
      <c r="AL27" s="210"/>
      <c r="AM27" s="210"/>
      <c r="AN27" s="210"/>
      <c r="AO27" s="210"/>
      <c r="AR27" s="17"/>
      <c r="BE27" s="202"/>
    </row>
    <row r="28" spans="1:7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2"/>
      <c r="BE28" s="202"/>
    </row>
    <row r="29" spans="1:71" s="2" customFormat="1" ht="25.9" customHeight="1">
      <c r="A29" s="31"/>
      <c r="B29" s="32"/>
      <c r="C29" s="31"/>
      <c r="D29" s="33" t="s">
        <v>39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11">
        <f>ROUND(AK26 + AK27, 2)</f>
        <v>0</v>
      </c>
      <c r="AL29" s="212"/>
      <c r="AM29" s="212"/>
      <c r="AN29" s="212"/>
      <c r="AO29" s="212"/>
      <c r="AP29" s="31"/>
      <c r="AQ29" s="31"/>
      <c r="AR29" s="32"/>
      <c r="BE29" s="202"/>
    </row>
    <row r="30" spans="1:7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E30" s="202"/>
    </row>
    <row r="31" spans="1:71" s="2" customFormat="1" ht="12.75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213" t="s">
        <v>40</v>
      </c>
      <c r="M31" s="213"/>
      <c r="N31" s="213"/>
      <c r="O31" s="213"/>
      <c r="P31" s="213"/>
      <c r="Q31" s="31"/>
      <c r="R31" s="31"/>
      <c r="S31" s="31"/>
      <c r="T31" s="31"/>
      <c r="U31" s="31"/>
      <c r="V31" s="31"/>
      <c r="W31" s="213" t="s">
        <v>41</v>
      </c>
      <c r="X31" s="213"/>
      <c r="Y31" s="213"/>
      <c r="Z31" s="213"/>
      <c r="AA31" s="213"/>
      <c r="AB31" s="213"/>
      <c r="AC31" s="213"/>
      <c r="AD31" s="213"/>
      <c r="AE31" s="213"/>
      <c r="AF31" s="31"/>
      <c r="AG31" s="31"/>
      <c r="AH31" s="31"/>
      <c r="AI31" s="31"/>
      <c r="AJ31" s="31"/>
      <c r="AK31" s="213" t="s">
        <v>42</v>
      </c>
      <c r="AL31" s="213"/>
      <c r="AM31" s="213"/>
      <c r="AN31" s="213"/>
      <c r="AO31" s="213"/>
      <c r="AP31" s="31"/>
      <c r="AQ31" s="31"/>
      <c r="AR31" s="32"/>
      <c r="BE31" s="202"/>
    </row>
    <row r="32" spans="1:71" s="3" customFormat="1" ht="14.45" customHeight="1">
      <c r="B32" s="36"/>
      <c r="D32" s="24" t="s">
        <v>43</v>
      </c>
      <c r="F32" s="24" t="s">
        <v>44</v>
      </c>
      <c r="L32" s="214">
        <v>0.21</v>
      </c>
      <c r="M32" s="215"/>
      <c r="N32" s="215"/>
      <c r="O32" s="215"/>
      <c r="P32" s="215"/>
      <c r="W32" s="216">
        <f>ROUND(AZ94 + SUM(CD97:CD101),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6">
        <f>ROUND(AV94 + SUM(BY97:BY101), 2)</f>
        <v>0</v>
      </c>
      <c r="AL32" s="215"/>
      <c r="AM32" s="215"/>
      <c r="AN32" s="215"/>
      <c r="AO32" s="215"/>
      <c r="AR32" s="36"/>
      <c r="BE32" s="203"/>
    </row>
    <row r="33" spans="1:57" s="3" customFormat="1" ht="14.45" customHeight="1">
      <c r="B33" s="36"/>
      <c r="F33" s="24" t="s">
        <v>45</v>
      </c>
      <c r="L33" s="214">
        <v>0.15</v>
      </c>
      <c r="M33" s="215"/>
      <c r="N33" s="215"/>
      <c r="O33" s="215"/>
      <c r="P33" s="215"/>
      <c r="W33" s="216">
        <f>ROUND(BA94 + SUM(CE97:CE101), 2)</f>
        <v>0</v>
      </c>
      <c r="X33" s="215"/>
      <c r="Y33" s="215"/>
      <c r="Z33" s="215"/>
      <c r="AA33" s="215"/>
      <c r="AB33" s="215"/>
      <c r="AC33" s="215"/>
      <c r="AD33" s="215"/>
      <c r="AE33" s="215"/>
      <c r="AK33" s="216">
        <f>ROUND(AW94 + SUM(BZ97:BZ101), 2)</f>
        <v>0</v>
      </c>
      <c r="AL33" s="215"/>
      <c r="AM33" s="215"/>
      <c r="AN33" s="215"/>
      <c r="AO33" s="215"/>
      <c r="AR33" s="36"/>
      <c r="BE33" s="203"/>
    </row>
    <row r="34" spans="1:57" s="3" customFormat="1" ht="14.45" hidden="1" customHeight="1">
      <c r="B34" s="36"/>
      <c r="F34" s="24" t="s">
        <v>46</v>
      </c>
      <c r="L34" s="214">
        <v>0.21</v>
      </c>
      <c r="M34" s="215"/>
      <c r="N34" s="215"/>
      <c r="O34" s="215"/>
      <c r="P34" s="215"/>
      <c r="W34" s="216">
        <f>ROUND(BB94 + SUM(CF97:CF101), 2)</f>
        <v>0</v>
      </c>
      <c r="X34" s="215"/>
      <c r="Y34" s="215"/>
      <c r="Z34" s="215"/>
      <c r="AA34" s="215"/>
      <c r="AB34" s="215"/>
      <c r="AC34" s="215"/>
      <c r="AD34" s="215"/>
      <c r="AE34" s="215"/>
      <c r="AK34" s="216">
        <v>0</v>
      </c>
      <c r="AL34" s="215"/>
      <c r="AM34" s="215"/>
      <c r="AN34" s="215"/>
      <c r="AO34" s="215"/>
      <c r="AR34" s="36"/>
      <c r="BE34" s="203"/>
    </row>
    <row r="35" spans="1:57" s="3" customFormat="1" ht="14.45" hidden="1" customHeight="1">
      <c r="B35" s="36"/>
      <c r="F35" s="24" t="s">
        <v>47</v>
      </c>
      <c r="L35" s="214">
        <v>0.15</v>
      </c>
      <c r="M35" s="215"/>
      <c r="N35" s="215"/>
      <c r="O35" s="215"/>
      <c r="P35" s="215"/>
      <c r="W35" s="216">
        <f>ROUND(BC94 + SUM(CG97:CG101), 2)</f>
        <v>0</v>
      </c>
      <c r="X35" s="215"/>
      <c r="Y35" s="215"/>
      <c r="Z35" s="215"/>
      <c r="AA35" s="215"/>
      <c r="AB35" s="215"/>
      <c r="AC35" s="215"/>
      <c r="AD35" s="215"/>
      <c r="AE35" s="215"/>
      <c r="AK35" s="216">
        <v>0</v>
      </c>
      <c r="AL35" s="215"/>
      <c r="AM35" s="215"/>
      <c r="AN35" s="215"/>
      <c r="AO35" s="215"/>
      <c r="AR35" s="36"/>
    </row>
    <row r="36" spans="1:57" s="3" customFormat="1" ht="14.45" hidden="1" customHeight="1">
      <c r="B36" s="36"/>
      <c r="F36" s="24" t="s">
        <v>48</v>
      </c>
      <c r="L36" s="214">
        <v>0</v>
      </c>
      <c r="M36" s="215"/>
      <c r="N36" s="215"/>
      <c r="O36" s="215"/>
      <c r="P36" s="215"/>
      <c r="W36" s="216">
        <f>ROUND(BD94 + SUM(CH97:CH101), 2)</f>
        <v>0</v>
      </c>
      <c r="X36" s="215"/>
      <c r="Y36" s="215"/>
      <c r="Z36" s="215"/>
      <c r="AA36" s="215"/>
      <c r="AB36" s="215"/>
      <c r="AC36" s="215"/>
      <c r="AD36" s="215"/>
      <c r="AE36" s="215"/>
      <c r="AK36" s="216">
        <v>0</v>
      </c>
      <c r="AL36" s="215"/>
      <c r="AM36" s="215"/>
      <c r="AN36" s="215"/>
      <c r="AO36" s="215"/>
      <c r="AR36" s="36"/>
    </row>
    <row r="37" spans="1:57" s="2" customFormat="1" ht="6.9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2" customFormat="1" ht="25.9" customHeight="1">
      <c r="A38" s="31"/>
      <c r="B38" s="32"/>
      <c r="C38" s="37"/>
      <c r="D38" s="38" t="s">
        <v>49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40" t="s">
        <v>50</v>
      </c>
      <c r="U38" s="39"/>
      <c r="V38" s="39"/>
      <c r="W38" s="39"/>
      <c r="X38" s="217" t="s">
        <v>51</v>
      </c>
      <c r="Y38" s="218"/>
      <c r="Z38" s="218"/>
      <c r="AA38" s="218"/>
      <c r="AB38" s="218"/>
      <c r="AC38" s="39"/>
      <c r="AD38" s="39"/>
      <c r="AE38" s="39"/>
      <c r="AF38" s="39"/>
      <c r="AG38" s="39"/>
      <c r="AH38" s="39"/>
      <c r="AI38" s="39"/>
      <c r="AJ38" s="39"/>
      <c r="AK38" s="219">
        <f>SUM(AK29:AK36)</f>
        <v>0</v>
      </c>
      <c r="AL38" s="218"/>
      <c r="AM38" s="218"/>
      <c r="AN38" s="218"/>
      <c r="AO38" s="220"/>
      <c r="AP38" s="37"/>
      <c r="AQ38" s="37"/>
      <c r="AR38" s="32"/>
      <c r="BE38" s="31"/>
    </row>
    <row r="39" spans="1:57" s="2" customFormat="1" ht="6.95" customHeigh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E39" s="31"/>
    </row>
    <row r="40" spans="1:57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2"/>
      <c r="BE40" s="31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41"/>
      <c r="D49" s="42" t="s">
        <v>52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53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31"/>
      <c r="B60" s="32"/>
      <c r="C60" s="31"/>
      <c r="D60" s="44" t="s">
        <v>54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55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54</v>
      </c>
      <c r="AI60" s="34"/>
      <c r="AJ60" s="34"/>
      <c r="AK60" s="34"/>
      <c r="AL60" s="34"/>
      <c r="AM60" s="44" t="s">
        <v>55</v>
      </c>
      <c r="AN60" s="34"/>
      <c r="AO60" s="34"/>
      <c r="AP60" s="31"/>
      <c r="AQ60" s="31"/>
      <c r="AR60" s="32"/>
      <c r="BE60" s="31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31"/>
      <c r="B64" s="32"/>
      <c r="C64" s="31"/>
      <c r="D64" s="42" t="s">
        <v>56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57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31"/>
      <c r="B75" s="32"/>
      <c r="C75" s="31"/>
      <c r="D75" s="44" t="s">
        <v>54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55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54</v>
      </c>
      <c r="AI75" s="34"/>
      <c r="AJ75" s="34"/>
      <c r="AK75" s="34"/>
      <c r="AL75" s="34"/>
      <c r="AM75" s="44" t="s">
        <v>55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0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0" s="2" customFormat="1" ht="24.95" customHeight="1">
      <c r="A82" s="31"/>
      <c r="B82" s="32"/>
      <c r="C82" s="18" t="s">
        <v>58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0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0" s="4" customFormat="1" ht="12" customHeight="1">
      <c r="B84" s="50"/>
      <c r="C84" s="24" t="s">
        <v>13</v>
      </c>
      <c r="L84" s="4" t="str">
        <f>K5</f>
        <v>BENESOV</v>
      </c>
      <c r="AR84" s="50"/>
    </row>
    <row r="85" spans="1:90" s="5" customFormat="1" ht="36.950000000000003" customHeight="1">
      <c r="B85" s="51"/>
      <c r="C85" s="52" t="s">
        <v>16</v>
      </c>
      <c r="L85" s="177" t="str">
        <f>K6</f>
        <v>ul. Pod Hřbitovem - sanace potrubí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  <c r="AL85" s="178"/>
      <c r="AM85" s="178"/>
      <c r="AN85" s="178"/>
      <c r="AO85" s="178"/>
      <c r="AR85" s="51"/>
    </row>
    <row r="86" spans="1:90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0" s="2" customFormat="1" ht="12" customHeight="1">
      <c r="A87" s="31"/>
      <c r="B87" s="32"/>
      <c r="C87" s="24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Benešov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4" t="s">
        <v>22</v>
      </c>
      <c r="AJ87" s="31"/>
      <c r="AK87" s="31"/>
      <c r="AL87" s="31"/>
      <c r="AM87" s="179" t="str">
        <f>IF(AN8= "","",AN8)</f>
        <v>1. 3. 2023</v>
      </c>
      <c r="AN87" s="179"/>
      <c r="AO87" s="31"/>
      <c r="AP87" s="31"/>
      <c r="AQ87" s="31"/>
      <c r="AR87" s="32"/>
      <c r="BE87" s="31"/>
    </row>
    <row r="88" spans="1:90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0" s="2" customFormat="1" ht="15.2" customHeight="1">
      <c r="A89" s="31"/>
      <c r="B89" s="32"/>
      <c r="C89" s="24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Benešov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4" t="s">
        <v>32</v>
      </c>
      <c r="AJ89" s="31"/>
      <c r="AK89" s="31"/>
      <c r="AL89" s="31"/>
      <c r="AM89" s="184" t="str">
        <f>IF(E17="","",E17)</f>
        <v xml:space="preserve"> </v>
      </c>
      <c r="AN89" s="185"/>
      <c r="AO89" s="185"/>
      <c r="AP89" s="185"/>
      <c r="AQ89" s="31"/>
      <c r="AR89" s="32"/>
      <c r="AS89" s="180" t="s">
        <v>59</v>
      </c>
      <c r="AT89" s="181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0" s="2" customFormat="1" ht="25.7" customHeight="1">
      <c r="A90" s="31"/>
      <c r="B90" s="32"/>
      <c r="C90" s="24" t="s">
        <v>30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4" t="s">
        <v>35</v>
      </c>
      <c r="AJ90" s="31"/>
      <c r="AK90" s="31"/>
      <c r="AL90" s="31"/>
      <c r="AM90" s="184" t="str">
        <f>IF(E20="","",E20)</f>
        <v/>
      </c>
      <c r="AN90" s="185"/>
      <c r="AO90" s="185"/>
      <c r="AP90" s="185"/>
      <c r="AQ90" s="31"/>
      <c r="AR90" s="32"/>
      <c r="AS90" s="182"/>
      <c r="AT90" s="183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0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182"/>
      <c r="AT91" s="183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0" s="2" customFormat="1" ht="29.25" customHeight="1">
      <c r="A92" s="31"/>
      <c r="B92" s="32"/>
      <c r="C92" s="189" t="s">
        <v>60</v>
      </c>
      <c r="D92" s="187"/>
      <c r="E92" s="187"/>
      <c r="F92" s="187"/>
      <c r="G92" s="187"/>
      <c r="H92" s="59"/>
      <c r="I92" s="186" t="s">
        <v>61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90" t="s">
        <v>62</v>
      </c>
      <c r="AH92" s="187"/>
      <c r="AI92" s="187"/>
      <c r="AJ92" s="187"/>
      <c r="AK92" s="187"/>
      <c r="AL92" s="187"/>
      <c r="AM92" s="187"/>
      <c r="AN92" s="186" t="s">
        <v>63</v>
      </c>
      <c r="AO92" s="187"/>
      <c r="AP92" s="188"/>
      <c r="AQ92" s="60" t="s">
        <v>64</v>
      </c>
      <c r="AR92" s="32"/>
      <c r="AS92" s="61" t="s">
        <v>65</v>
      </c>
      <c r="AT92" s="62" t="s">
        <v>66</v>
      </c>
      <c r="AU92" s="62" t="s">
        <v>67</v>
      </c>
      <c r="AV92" s="62" t="s">
        <v>68</v>
      </c>
      <c r="AW92" s="62" t="s">
        <v>69</v>
      </c>
      <c r="AX92" s="62" t="s">
        <v>70</v>
      </c>
      <c r="AY92" s="62" t="s">
        <v>71</v>
      </c>
      <c r="AZ92" s="62" t="s">
        <v>72</v>
      </c>
      <c r="BA92" s="62" t="s">
        <v>73</v>
      </c>
      <c r="BB92" s="62" t="s">
        <v>74</v>
      </c>
      <c r="BC92" s="62" t="s">
        <v>75</v>
      </c>
      <c r="BD92" s="63" t="s">
        <v>76</v>
      </c>
      <c r="BE92" s="31"/>
    </row>
    <row r="93" spans="1:90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0" s="6" customFormat="1" ht="32.450000000000003" customHeight="1">
      <c r="B94" s="67"/>
      <c r="C94" s="68" t="s">
        <v>77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198">
        <f>ROUND(AG95,2)</f>
        <v>0</v>
      </c>
      <c r="AH94" s="198"/>
      <c r="AI94" s="198"/>
      <c r="AJ94" s="198"/>
      <c r="AK94" s="198"/>
      <c r="AL94" s="198"/>
      <c r="AM94" s="198"/>
      <c r="AN94" s="199">
        <f>SUM(AG94,AT94)</f>
        <v>0</v>
      </c>
      <c r="AO94" s="199"/>
      <c r="AP94" s="199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ROUND(AZ94*L32,2)</f>
        <v>0</v>
      </c>
      <c r="AW94" s="73">
        <f>ROUND(BA94*L33,2)</f>
        <v>0</v>
      </c>
      <c r="AX94" s="73">
        <f>ROUND(BB94*L32,2)</f>
        <v>0</v>
      </c>
      <c r="AY94" s="73">
        <f>ROUND(BC94*L33,2)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78</v>
      </c>
      <c r="BT94" s="76" t="s">
        <v>79</v>
      </c>
      <c r="BV94" s="76" t="s">
        <v>80</v>
      </c>
      <c r="BW94" s="76" t="s">
        <v>4</v>
      </c>
      <c r="BX94" s="76" t="s">
        <v>81</v>
      </c>
      <c r="CL94" s="76" t="s">
        <v>1</v>
      </c>
    </row>
    <row r="95" spans="1:90" s="7" customFormat="1" ht="24.75" customHeight="1">
      <c r="A95" s="77" t="s">
        <v>82</v>
      </c>
      <c r="B95" s="78"/>
      <c r="C95" s="79"/>
      <c r="D95" s="191" t="s">
        <v>14</v>
      </c>
      <c r="E95" s="191"/>
      <c r="F95" s="191"/>
      <c r="G95" s="191"/>
      <c r="H95" s="191"/>
      <c r="I95" s="80"/>
      <c r="J95" s="191" t="s">
        <v>17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92">
        <f>'BENESOV - ul. Pod Hřbitov...'!J30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81" t="s">
        <v>83</v>
      </c>
      <c r="AR95" s="78"/>
      <c r="AS95" s="82">
        <v>0</v>
      </c>
      <c r="AT95" s="83">
        <f>ROUND(SUM(AV95:AW95),2)</f>
        <v>0</v>
      </c>
      <c r="AU95" s="84">
        <f>'BENESOV - ul. Pod Hřbitov...'!P124</f>
        <v>0</v>
      </c>
      <c r="AV95" s="83">
        <f>'BENESOV - ul. Pod Hřbitov...'!J33</f>
        <v>0</v>
      </c>
      <c r="AW95" s="83">
        <f>'BENESOV - ul. Pod Hřbitov...'!J34</f>
        <v>0</v>
      </c>
      <c r="AX95" s="83">
        <f>'BENESOV - ul. Pod Hřbitov...'!J35</f>
        <v>0</v>
      </c>
      <c r="AY95" s="83">
        <f>'BENESOV - ul. Pod Hřbitov...'!J36</f>
        <v>0</v>
      </c>
      <c r="AZ95" s="83">
        <f>'BENESOV - ul. Pod Hřbitov...'!F33</f>
        <v>0</v>
      </c>
      <c r="BA95" s="83">
        <f>'BENESOV - ul. Pod Hřbitov...'!F34</f>
        <v>0</v>
      </c>
      <c r="BB95" s="83">
        <f>'BENESOV - ul. Pod Hřbitov...'!F35</f>
        <v>0</v>
      </c>
      <c r="BC95" s="83">
        <f>'BENESOV - ul. Pod Hřbitov...'!F36</f>
        <v>0</v>
      </c>
      <c r="BD95" s="85">
        <f>'BENESOV - ul. Pod Hřbitov...'!F37</f>
        <v>0</v>
      </c>
      <c r="BT95" s="86" t="s">
        <v>84</v>
      </c>
      <c r="BU95" s="86" t="s">
        <v>85</v>
      </c>
      <c r="BV95" s="86" t="s">
        <v>80</v>
      </c>
      <c r="BW95" s="86" t="s">
        <v>4</v>
      </c>
      <c r="BX95" s="86" t="s">
        <v>81</v>
      </c>
      <c r="CL95" s="86" t="s">
        <v>1</v>
      </c>
    </row>
    <row r="96" spans="1:90" ht="11.25">
      <c r="B96" s="17"/>
      <c r="AR96" s="17"/>
    </row>
    <row r="97" spans="1:89" s="2" customFormat="1" ht="30" customHeight="1">
      <c r="A97" s="31"/>
      <c r="B97" s="32"/>
      <c r="C97" s="68" t="s">
        <v>86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199">
        <f>ROUND(SUM(AG98:AG101), 2)</f>
        <v>0</v>
      </c>
      <c r="AH97" s="199"/>
      <c r="AI97" s="199"/>
      <c r="AJ97" s="199"/>
      <c r="AK97" s="199"/>
      <c r="AL97" s="199"/>
      <c r="AM97" s="199"/>
      <c r="AN97" s="199">
        <f>ROUND(SUM(AN98:AN101), 2)</f>
        <v>0</v>
      </c>
      <c r="AO97" s="199"/>
      <c r="AP97" s="199"/>
      <c r="AQ97" s="87"/>
      <c r="AR97" s="32"/>
      <c r="AS97" s="61" t="s">
        <v>87</v>
      </c>
      <c r="AT97" s="62" t="s">
        <v>88</v>
      </c>
      <c r="AU97" s="62" t="s">
        <v>43</v>
      </c>
      <c r="AV97" s="63" t="s">
        <v>66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89" s="2" customFormat="1" ht="19.899999999999999" customHeight="1">
      <c r="A98" s="31"/>
      <c r="B98" s="32"/>
      <c r="C98" s="31"/>
      <c r="D98" s="196" t="s">
        <v>89</v>
      </c>
      <c r="E98" s="196"/>
      <c r="F98" s="196"/>
      <c r="G98" s="196"/>
      <c r="H98" s="196"/>
      <c r="I98" s="196"/>
      <c r="J98" s="196"/>
      <c r="K98" s="196"/>
      <c r="L98" s="196"/>
      <c r="M98" s="196"/>
      <c r="N98" s="196"/>
      <c r="O98" s="196"/>
      <c r="P98" s="196"/>
      <c r="Q98" s="196"/>
      <c r="R98" s="196"/>
      <c r="S98" s="196"/>
      <c r="T98" s="196"/>
      <c r="U98" s="196"/>
      <c r="V98" s="196"/>
      <c r="W98" s="196"/>
      <c r="X98" s="196"/>
      <c r="Y98" s="196"/>
      <c r="Z98" s="196"/>
      <c r="AA98" s="196"/>
      <c r="AB98" s="196"/>
      <c r="AC98" s="31"/>
      <c r="AD98" s="31"/>
      <c r="AE98" s="31"/>
      <c r="AF98" s="31"/>
      <c r="AG98" s="194">
        <f>ROUND(AG94 * AS98, 2)</f>
        <v>0</v>
      </c>
      <c r="AH98" s="195"/>
      <c r="AI98" s="195"/>
      <c r="AJ98" s="195"/>
      <c r="AK98" s="195"/>
      <c r="AL98" s="195"/>
      <c r="AM98" s="195"/>
      <c r="AN98" s="195">
        <f>ROUND(AG98 + AV98, 2)</f>
        <v>0</v>
      </c>
      <c r="AO98" s="195"/>
      <c r="AP98" s="195"/>
      <c r="AQ98" s="31"/>
      <c r="AR98" s="32"/>
      <c r="AS98" s="89">
        <v>0</v>
      </c>
      <c r="AT98" s="90" t="s">
        <v>90</v>
      </c>
      <c r="AU98" s="90" t="s">
        <v>44</v>
      </c>
      <c r="AV98" s="91">
        <f>ROUND(IF(AU98="základní",AG98*L32,IF(AU98="snížená",AG98*L33,0)), 2)</f>
        <v>0</v>
      </c>
      <c r="AW98" s="31"/>
      <c r="AX98" s="31"/>
      <c r="AY98" s="31"/>
      <c r="AZ98" s="31"/>
      <c r="BA98" s="31"/>
      <c r="BB98" s="31"/>
      <c r="BC98" s="31"/>
      <c r="BD98" s="31"/>
      <c r="BE98" s="31"/>
      <c r="BV98" s="14" t="s">
        <v>91</v>
      </c>
      <c r="BY98" s="92">
        <f>IF(AU98="základní",AV98,0)</f>
        <v>0</v>
      </c>
      <c r="BZ98" s="92">
        <f>IF(AU98="snížená",AV98,0)</f>
        <v>0</v>
      </c>
      <c r="CA98" s="92">
        <v>0</v>
      </c>
      <c r="CB98" s="92">
        <v>0</v>
      </c>
      <c r="CC98" s="92">
        <v>0</v>
      </c>
      <c r="CD98" s="92">
        <f>IF(AU98="základní",AG98,0)</f>
        <v>0</v>
      </c>
      <c r="CE98" s="92">
        <f>IF(AU98="snížená",AG98,0)</f>
        <v>0</v>
      </c>
      <c r="CF98" s="92">
        <f>IF(AU98="zákl. přenesená",AG98,0)</f>
        <v>0</v>
      </c>
      <c r="CG98" s="92">
        <f>IF(AU98="sníž. přenesená",AG98,0)</f>
        <v>0</v>
      </c>
      <c r="CH98" s="92">
        <f>IF(AU98="nulová",AG98,0)</f>
        <v>0</v>
      </c>
      <c r="CI98" s="14">
        <f>IF(AU98="základní",1,IF(AU98="snížená",2,IF(AU98="zákl. přenesená",4,IF(AU98="sníž. přenesená",5,3))))</f>
        <v>1</v>
      </c>
      <c r="CJ98" s="14">
        <f>IF(AT98="stavební čast",1,IF(AT98="investiční čast",2,3))</f>
        <v>1</v>
      </c>
      <c r="CK98" s="14" t="str">
        <f>IF(D98="Vyplň vlastní","","x")</f>
        <v>x</v>
      </c>
    </row>
    <row r="99" spans="1:89" s="2" customFormat="1" ht="19.899999999999999" customHeight="1">
      <c r="A99" s="31"/>
      <c r="B99" s="32"/>
      <c r="C99" s="31"/>
      <c r="D99" s="197" t="s">
        <v>92</v>
      </c>
      <c r="E99" s="196"/>
      <c r="F99" s="196"/>
      <c r="G99" s="196"/>
      <c r="H99" s="196"/>
      <c r="I99" s="196"/>
      <c r="J99" s="196"/>
      <c r="K99" s="196"/>
      <c r="L99" s="196"/>
      <c r="M99" s="196"/>
      <c r="N99" s="196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31"/>
      <c r="AD99" s="31"/>
      <c r="AE99" s="31"/>
      <c r="AF99" s="31"/>
      <c r="AG99" s="194">
        <f>ROUND(AG94 * AS99, 2)</f>
        <v>0</v>
      </c>
      <c r="AH99" s="195"/>
      <c r="AI99" s="195"/>
      <c r="AJ99" s="195"/>
      <c r="AK99" s="195"/>
      <c r="AL99" s="195"/>
      <c r="AM99" s="195"/>
      <c r="AN99" s="195">
        <f>ROUND(AG99 + AV99, 2)</f>
        <v>0</v>
      </c>
      <c r="AO99" s="195"/>
      <c r="AP99" s="195"/>
      <c r="AQ99" s="31"/>
      <c r="AR99" s="32"/>
      <c r="AS99" s="89">
        <v>0</v>
      </c>
      <c r="AT99" s="90" t="s">
        <v>90</v>
      </c>
      <c r="AU99" s="90" t="s">
        <v>44</v>
      </c>
      <c r="AV99" s="91">
        <f>ROUND(IF(AU99="základní",AG99*L32,IF(AU99="snížená",AG99*L33,0)), 2)</f>
        <v>0</v>
      </c>
      <c r="AW99" s="31"/>
      <c r="AX99" s="31"/>
      <c r="AY99" s="31"/>
      <c r="AZ99" s="31"/>
      <c r="BA99" s="31"/>
      <c r="BB99" s="31"/>
      <c r="BC99" s="31"/>
      <c r="BD99" s="31"/>
      <c r="BE99" s="31"/>
      <c r="BV99" s="14" t="s">
        <v>93</v>
      </c>
      <c r="BY99" s="92">
        <f>IF(AU99="základní",AV99,0)</f>
        <v>0</v>
      </c>
      <c r="BZ99" s="92">
        <f>IF(AU99="snížená",AV99,0)</f>
        <v>0</v>
      </c>
      <c r="CA99" s="92">
        <v>0</v>
      </c>
      <c r="CB99" s="92">
        <v>0</v>
      </c>
      <c r="CC99" s="92">
        <v>0</v>
      </c>
      <c r="CD99" s="92">
        <f>IF(AU99="základní",AG99,0)</f>
        <v>0</v>
      </c>
      <c r="CE99" s="92">
        <f>IF(AU99="snížená",AG99,0)</f>
        <v>0</v>
      </c>
      <c r="CF99" s="92">
        <f>IF(AU99="zákl. přenesená",AG99,0)</f>
        <v>0</v>
      </c>
      <c r="CG99" s="92">
        <f>IF(AU99="sníž. přenesená",AG99,0)</f>
        <v>0</v>
      </c>
      <c r="CH99" s="92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/>
      </c>
    </row>
    <row r="100" spans="1:89" s="2" customFormat="1" ht="19.899999999999999" customHeight="1">
      <c r="A100" s="31"/>
      <c r="B100" s="32"/>
      <c r="C100" s="31"/>
      <c r="D100" s="197" t="s">
        <v>92</v>
      </c>
      <c r="E100" s="196"/>
      <c r="F100" s="196"/>
      <c r="G100" s="196"/>
      <c r="H100" s="196"/>
      <c r="I100" s="196"/>
      <c r="J100" s="196"/>
      <c r="K100" s="196"/>
      <c r="L100" s="196"/>
      <c r="M100" s="196"/>
      <c r="N100" s="196"/>
      <c r="O100" s="196"/>
      <c r="P100" s="196"/>
      <c r="Q100" s="196"/>
      <c r="R100" s="196"/>
      <c r="S100" s="196"/>
      <c r="T100" s="196"/>
      <c r="U100" s="196"/>
      <c r="V100" s="196"/>
      <c r="W100" s="196"/>
      <c r="X100" s="196"/>
      <c r="Y100" s="196"/>
      <c r="Z100" s="196"/>
      <c r="AA100" s="196"/>
      <c r="AB100" s="196"/>
      <c r="AC100" s="31"/>
      <c r="AD100" s="31"/>
      <c r="AE100" s="31"/>
      <c r="AF100" s="31"/>
      <c r="AG100" s="194">
        <f>ROUND(AG94 * AS100, 2)</f>
        <v>0</v>
      </c>
      <c r="AH100" s="195"/>
      <c r="AI100" s="195"/>
      <c r="AJ100" s="195"/>
      <c r="AK100" s="195"/>
      <c r="AL100" s="195"/>
      <c r="AM100" s="195"/>
      <c r="AN100" s="195">
        <f>ROUND(AG100 + AV100, 2)</f>
        <v>0</v>
      </c>
      <c r="AO100" s="195"/>
      <c r="AP100" s="195"/>
      <c r="AQ100" s="31"/>
      <c r="AR100" s="32"/>
      <c r="AS100" s="89">
        <v>0</v>
      </c>
      <c r="AT100" s="90" t="s">
        <v>90</v>
      </c>
      <c r="AU100" s="90" t="s">
        <v>44</v>
      </c>
      <c r="AV100" s="91">
        <f>ROUND(IF(AU100="základní",AG100*L32,IF(AU100="snížená",AG100*L33,0)), 2)</f>
        <v>0</v>
      </c>
      <c r="AW100" s="31"/>
      <c r="AX100" s="31"/>
      <c r="AY100" s="31"/>
      <c r="AZ100" s="31"/>
      <c r="BA100" s="31"/>
      <c r="BB100" s="31"/>
      <c r="BC100" s="31"/>
      <c r="BD100" s="31"/>
      <c r="BE100" s="31"/>
      <c r="BV100" s="14" t="s">
        <v>93</v>
      </c>
      <c r="BY100" s="92">
        <f>IF(AU100="základní",AV100,0)</f>
        <v>0</v>
      </c>
      <c r="BZ100" s="92">
        <f>IF(AU100="snížená",AV100,0)</f>
        <v>0</v>
      </c>
      <c r="CA100" s="92">
        <v>0</v>
      </c>
      <c r="CB100" s="92">
        <v>0</v>
      </c>
      <c r="CC100" s="92">
        <v>0</v>
      </c>
      <c r="CD100" s="92">
        <f>IF(AU100="základní",AG100,0)</f>
        <v>0</v>
      </c>
      <c r="CE100" s="92">
        <f>IF(AU100="snížená",AG100,0)</f>
        <v>0</v>
      </c>
      <c r="CF100" s="92">
        <f>IF(AU100="zákl. přenesená",AG100,0)</f>
        <v>0</v>
      </c>
      <c r="CG100" s="92">
        <f>IF(AU100="sníž. přenesená",AG100,0)</f>
        <v>0</v>
      </c>
      <c r="CH100" s="92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pans="1:89" s="2" customFormat="1" ht="19.899999999999999" customHeight="1">
      <c r="A101" s="31"/>
      <c r="B101" s="32"/>
      <c r="C101" s="31"/>
      <c r="D101" s="197" t="s">
        <v>92</v>
      </c>
      <c r="E101" s="196"/>
      <c r="F101" s="196"/>
      <c r="G101" s="196"/>
      <c r="H101" s="196"/>
      <c r="I101" s="196"/>
      <c r="J101" s="196"/>
      <c r="K101" s="196"/>
      <c r="L101" s="196"/>
      <c r="M101" s="196"/>
      <c r="N101" s="196"/>
      <c r="O101" s="196"/>
      <c r="P101" s="196"/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31"/>
      <c r="AD101" s="31"/>
      <c r="AE101" s="31"/>
      <c r="AF101" s="31"/>
      <c r="AG101" s="194">
        <f>ROUND(AG94 * AS101, 2)</f>
        <v>0</v>
      </c>
      <c r="AH101" s="195"/>
      <c r="AI101" s="195"/>
      <c r="AJ101" s="195"/>
      <c r="AK101" s="195"/>
      <c r="AL101" s="195"/>
      <c r="AM101" s="195"/>
      <c r="AN101" s="195">
        <f>ROUND(AG101 + AV101, 2)</f>
        <v>0</v>
      </c>
      <c r="AO101" s="195"/>
      <c r="AP101" s="195"/>
      <c r="AQ101" s="31"/>
      <c r="AR101" s="32"/>
      <c r="AS101" s="93">
        <v>0</v>
      </c>
      <c r="AT101" s="94" t="s">
        <v>90</v>
      </c>
      <c r="AU101" s="94" t="s">
        <v>44</v>
      </c>
      <c r="AV101" s="95">
        <f>ROUND(IF(AU101="základní",AG101*L32,IF(AU101="snížená",AG101*L33,0)), 2)</f>
        <v>0</v>
      </c>
      <c r="AW101" s="31"/>
      <c r="AX101" s="31"/>
      <c r="AY101" s="31"/>
      <c r="AZ101" s="31"/>
      <c r="BA101" s="31"/>
      <c r="BB101" s="31"/>
      <c r="BC101" s="31"/>
      <c r="BD101" s="31"/>
      <c r="BE101" s="31"/>
      <c r="BV101" s="14" t="s">
        <v>93</v>
      </c>
      <c r="BY101" s="92">
        <f>IF(AU101="základní",AV101,0)</f>
        <v>0</v>
      </c>
      <c r="BZ101" s="92">
        <f>IF(AU101="snížená",AV101,0)</f>
        <v>0</v>
      </c>
      <c r="CA101" s="92">
        <v>0</v>
      </c>
      <c r="CB101" s="92">
        <v>0</v>
      </c>
      <c r="CC101" s="92">
        <v>0</v>
      </c>
      <c r="CD101" s="92">
        <f>IF(AU101="základní",AG101,0)</f>
        <v>0</v>
      </c>
      <c r="CE101" s="92">
        <f>IF(AU101="snížená",AG101,0)</f>
        <v>0</v>
      </c>
      <c r="CF101" s="92">
        <f>IF(AU101="zákl. přenesená",AG101,0)</f>
        <v>0</v>
      </c>
      <c r="CG101" s="92">
        <f>IF(AU101="sníž. přenesená",AG101,0)</f>
        <v>0</v>
      </c>
      <c r="CH101" s="92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pans="1:89" s="2" customFormat="1" ht="10.9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2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  <row r="103" spans="1:89" s="2" customFormat="1" ht="30" customHeight="1">
      <c r="A103" s="31"/>
      <c r="B103" s="32"/>
      <c r="C103" s="96" t="s">
        <v>94</v>
      </c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200">
        <f>ROUND(AG94 + AG97, 2)</f>
        <v>0</v>
      </c>
      <c r="AH103" s="200"/>
      <c r="AI103" s="200"/>
      <c r="AJ103" s="200"/>
      <c r="AK103" s="200"/>
      <c r="AL103" s="200"/>
      <c r="AM103" s="200"/>
      <c r="AN103" s="200">
        <f>ROUND(AN94 + AN97, 2)</f>
        <v>0</v>
      </c>
      <c r="AO103" s="200"/>
      <c r="AP103" s="200"/>
      <c r="AQ103" s="97"/>
      <c r="AR103" s="32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</row>
    <row r="104" spans="1:89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32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</row>
  </sheetData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BENESOV - ul. Pod Hřbito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tabSelected="1" topLeftCell="A133" workbookViewId="0">
      <selection activeCell="W24" sqref="W2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1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4" t="s">
        <v>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95</v>
      </c>
    </row>
    <row r="4" spans="1:46" s="1" customFormat="1" ht="24.95" customHeight="1">
      <c r="B4" s="17"/>
      <c r="D4" s="18" t="s">
        <v>96</v>
      </c>
      <c r="L4" s="17"/>
      <c r="M4" s="99" t="s">
        <v>10</v>
      </c>
      <c r="AT4" s="14" t="s">
        <v>3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2"/>
      <c r="C6" s="31"/>
      <c r="D6" s="24" t="s">
        <v>16</v>
      </c>
      <c r="E6" s="31"/>
      <c r="F6" s="31"/>
      <c r="G6" s="31"/>
      <c r="H6" s="31"/>
      <c r="I6" s="31"/>
      <c r="J6" s="31"/>
      <c r="K6" s="31"/>
      <c r="L6" s="4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2"/>
      <c r="C7" s="31"/>
      <c r="D7" s="31"/>
      <c r="E7" s="177" t="s">
        <v>17</v>
      </c>
      <c r="F7" s="222"/>
      <c r="G7" s="222"/>
      <c r="H7" s="222"/>
      <c r="I7" s="31"/>
      <c r="J7" s="31"/>
      <c r="K7" s="31"/>
      <c r="L7" s="4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2"/>
      <c r="C8" s="31"/>
      <c r="D8" s="31"/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2"/>
      <c r="C9" s="31"/>
      <c r="D9" s="24" t="s">
        <v>18</v>
      </c>
      <c r="E9" s="31"/>
      <c r="F9" s="22" t="s">
        <v>1</v>
      </c>
      <c r="G9" s="31"/>
      <c r="H9" s="31"/>
      <c r="I9" s="24" t="s">
        <v>19</v>
      </c>
      <c r="J9" s="22" t="s">
        <v>1</v>
      </c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4" t="s">
        <v>20</v>
      </c>
      <c r="E10" s="31"/>
      <c r="F10" s="22" t="s">
        <v>21</v>
      </c>
      <c r="G10" s="31"/>
      <c r="H10" s="31"/>
      <c r="I10" s="24" t="s">
        <v>22</v>
      </c>
      <c r="J10" s="54" t="str">
        <f>'Rekapitulace stavby'!AN8</f>
        <v>1. 3. 2023</v>
      </c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2"/>
      <c r="C11" s="31"/>
      <c r="D11" s="31"/>
      <c r="E11" s="31"/>
      <c r="F11" s="31"/>
      <c r="G11" s="31"/>
      <c r="H11" s="31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4" t="s">
        <v>24</v>
      </c>
      <c r="E12" s="31"/>
      <c r="F12" s="31"/>
      <c r="G12" s="31"/>
      <c r="H12" s="31"/>
      <c r="I12" s="24" t="s">
        <v>25</v>
      </c>
      <c r="J12" s="22" t="s">
        <v>26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2"/>
      <c r="C13" s="31"/>
      <c r="D13" s="31"/>
      <c r="E13" s="22" t="s">
        <v>27</v>
      </c>
      <c r="F13" s="31"/>
      <c r="G13" s="31"/>
      <c r="H13" s="31"/>
      <c r="I13" s="24" t="s">
        <v>28</v>
      </c>
      <c r="J13" s="22" t="s">
        <v>29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2"/>
      <c r="C15" s="31"/>
      <c r="D15" s="24" t="s">
        <v>30</v>
      </c>
      <c r="E15" s="31"/>
      <c r="F15" s="31"/>
      <c r="G15" s="31"/>
      <c r="H15" s="31"/>
      <c r="I15" s="24" t="s">
        <v>25</v>
      </c>
      <c r="J15" s="25" t="str">
        <f>'Rekapitulace stavby'!AN13</f>
        <v>Vyplň údaj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2"/>
      <c r="C16" s="31"/>
      <c r="D16" s="31"/>
      <c r="E16" s="223" t="str">
        <f>'Rekapitulace stavby'!E14</f>
        <v>Vyplň údaj</v>
      </c>
      <c r="F16" s="204"/>
      <c r="G16" s="204"/>
      <c r="H16" s="204"/>
      <c r="I16" s="24" t="s">
        <v>28</v>
      </c>
      <c r="J16" s="25" t="str">
        <f>'Rekapitulace stavby'!AN14</f>
        <v>Vyplň údaj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2"/>
      <c r="C18" s="31"/>
      <c r="D18" s="24" t="s">
        <v>32</v>
      </c>
      <c r="E18" s="31"/>
      <c r="F18" s="31"/>
      <c r="G18" s="31"/>
      <c r="H18" s="31"/>
      <c r="I18" s="24" t="s">
        <v>25</v>
      </c>
      <c r="J18" s="22" t="str">
        <f>IF('Rekapitulace stavby'!AN16="","",'Rekapitulace stavby'!AN16)</f>
        <v/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2"/>
      <c r="C19" s="31"/>
      <c r="D19" s="31"/>
      <c r="E19" s="22" t="str">
        <f>IF('Rekapitulace stavby'!E17="","",'Rekapitulace stavby'!E17)</f>
        <v xml:space="preserve"> </v>
      </c>
      <c r="F19" s="31"/>
      <c r="G19" s="31"/>
      <c r="H19" s="31"/>
      <c r="I19" s="24" t="s">
        <v>28</v>
      </c>
      <c r="J19" s="22" t="str">
        <f>IF('Rekapitulace stavby'!AN17="","",'Rekapitulace stavby'!AN17)</f>
        <v/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2"/>
      <c r="C21" s="31"/>
      <c r="D21" s="24" t="s">
        <v>35</v>
      </c>
      <c r="E21" s="31"/>
      <c r="F21" s="31"/>
      <c r="G21" s="31"/>
      <c r="H21" s="31"/>
      <c r="I21" s="24" t="s">
        <v>25</v>
      </c>
      <c r="J21" s="22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2"/>
      <c r="C22" s="31"/>
      <c r="D22" s="31"/>
      <c r="E22" s="22"/>
      <c r="F22" s="31"/>
      <c r="G22" s="31"/>
      <c r="H22" s="31"/>
      <c r="I22" s="24" t="s">
        <v>28</v>
      </c>
      <c r="J22" s="22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2"/>
      <c r="C24" s="31"/>
      <c r="D24" s="24" t="s">
        <v>36</v>
      </c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0"/>
      <c r="B25" s="101"/>
      <c r="C25" s="100"/>
      <c r="D25" s="100"/>
      <c r="E25" s="209" t="s">
        <v>1</v>
      </c>
      <c r="F25" s="209"/>
      <c r="G25" s="209"/>
      <c r="H25" s="209"/>
      <c r="I25" s="100"/>
      <c r="J25" s="100"/>
      <c r="K25" s="100"/>
      <c r="L25" s="102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</row>
    <row r="26" spans="1:31" s="2" customFormat="1" ht="6.95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65"/>
      <c r="E27" s="65"/>
      <c r="F27" s="65"/>
      <c r="G27" s="65"/>
      <c r="H27" s="65"/>
      <c r="I27" s="65"/>
      <c r="J27" s="65"/>
      <c r="K27" s="65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4.45" customHeight="1">
      <c r="A28" s="31"/>
      <c r="B28" s="32"/>
      <c r="C28" s="31"/>
      <c r="D28" s="22" t="s">
        <v>97</v>
      </c>
      <c r="E28" s="31"/>
      <c r="F28" s="31"/>
      <c r="G28" s="31"/>
      <c r="H28" s="31"/>
      <c r="I28" s="31"/>
      <c r="J28" s="30">
        <f>J94</f>
        <v>0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14.45" customHeight="1">
      <c r="A29" s="31"/>
      <c r="B29" s="32"/>
      <c r="C29" s="31"/>
      <c r="D29" s="29" t="s">
        <v>89</v>
      </c>
      <c r="E29" s="31"/>
      <c r="F29" s="31"/>
      <c r="G29" s="31"/>
      <c r="H29" s="31"/>
      <c r="I29" s="31"/>
      <c r="J29" s="30">
        <f>J99</f>
        <v>0</v>
      </c>
      <c r="K29" s="31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103" t="s">
        <v>39</v>
      </c>
      <c r="E30" s="31"/>
      <c r="F30" s="31"/>
      <c r="G30" s="31"/>
      <c r="H30" s="31"/>
      <c r="I30" s="31"/>
      <c r="J30" s="70">
        <f>ROUND(J28 + J29,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41</v>
      </c>
      <c r="G32" s="31"/>
      <c r="H32" s="31"/>
      <c r="I32" s="35" t="s">
        <v>40</v>
      </c>
      <c r="J32" s="35" t="s">
        <v>42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4" t="s">
        <v>43</v>
      </c>
      <c r="E33" s="24" t="s">
        <v>44</v>
      </c>
      <c r="F33" s="105">
        <f>ROUND((SUM(BE99:BE106) + SUM(BE124:BE139)),  2)</f>
        <v>0</v>
      </c>
      <c r="G33" s="31"/>
      <c r="H33" s="31"/>
      <c r="I33" s="106">
        <v>0.21</v>
      </c>
      <c r="J33" s="105">
        <f>ROUND(((SUM(BE99:BE106) + SUM(BE124:BE139))*I33),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4" t="s">
        <v>45</v>
      </c>
      <c r="F34" s="105">
        <f>ROUND((SUM(BF99:BF106) + SUM(BF124:BF139)),  2)</f>
        <v>0</v>
      </c>
      <c r="G34" s="31"/>
      <c r="H34" s="31"/>
      <c r="I34" s="106">
        <v>0.15</v>
      </c>
      <c r="J34" s="105">
        <f>ROUND(((SUM(BF99:BF106) + SUM(BF124:BF139))*I34),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4" t="s">
        <v>46</v>
      </c>
      <c r="F35" s="105">
        <f>ROUND((SUM(BG99:BG106) + SUM(BG124:BG139)),  2)</f>
        <v>0</v>
      </c>
      <c r="G35" s="31"/>
      <c r="H35" s="31"/>
      <c r="I35" s="106">
        <v>0.21</v>
      </c>
      <c r="J35" s="105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4" t="s">
        <v>47</v>
      </c>
      <c r="F36" s="105">
        <f>ROUND((SUM(BH99:BH106) + SUM(BH124:BH139)),  2)</f>
        <v>0</v>
      </c>
      <c r="G36" s="31"/>
      <c r="H36" s="31"/>
      <c r="I36" s="106">
        <v>0.15</v>
      </c>
      <c r="J36" s="105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4" t="s">
        <v>48</v>
      </c>
      <c r="F37" s="105">
        <f>ROUND((SUM(BI99:BI106) + SUM(BI124:BI139)),  2)</f>
        <v>0</v>
      </c>
      <c r="G37" s="31"/>
      <c r="H37" s="31"/>
      <c r="I37" s="106">
        <v>0</v>
      </c>
      <c r="J37" s="105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97"/>
      <c r="D39" s="107" t="s">
        <v>49</v>
      </c>
      <c r="E39" s="59"/>
      <c r="F39" s="59"/>
      <c r="G39" s="108" t="s">
        <v>50</v>
      </c>
      <c r="H39" s="109" t="s">
        <v>51</v>
      </c>
      <c r="I39" s="59"/>
      <c r="J39" s="110">
        <f>SUM(J30:J37)</f>
        <v>0</v>
      </c>
      <c r="K39" s="11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52</v>
      </c>
      <c r="E50" s="43"/>
      <c r="F50" s="43"/>
      <c r="G50" s="42" t="s">
        <v>53</v>
      </c>
      <c r="H50" s="43"/>
      <c r="I50" s="43"/>
      <c r="J50" s="43"/>
      <c r="K50" s="43"/>
      <c r="L50" s="41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2"/>
      <c r="C61" s="31"/>
      <c r="D61" s="44" t="s">
        <v>54</v>
      </c>
      <c r="E61" s="34"/>
      <c r="F61" s="112" t="s">
        <v>55</v>
      </c>
      <c r="G61" s="44" t="s">
        <v>54</v>
      </c>
      <c r="H61" s="34"/>
      <c r="I61" s="34"/>
      <c r="J61" s="113" t="s">
        <v>55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2"/>
      <c r="C65" s="31"/>
      <c r="D65" s="42" t="s">
        <v>56</v>
      </c>
      <c r="E65" s="45"/>
      <c r="F65" s="45"/>
      <c r="G65" s="42" t="s">
        <v>57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2"/>
      <c r="C76" s="31"/>
      <c r="D76" s="44" t="s">
        <v>54</v>
      </c>
      <c r="E76" s="34"/>
      <c r="F76" s="112" t="s">
        <v>55</v>
      </c>
      <c r="G76" s="44" t="s">
        <v>54</v>
      </c>
      <c r="H76" s="34"/>
      <c r="I76" s="34"/>
      <c r="J76" s="113" t="s">
        <v>55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18" t="s">
        <v>98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4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177" t="str">
        <f>E7</f>
        <v>ul. Pod Hřbitovem - sanace potrubí</v>
      </c>
      <c r="F85" s="222"/>
      <c r="G85" s="222"/>
      <c r="H85" s="22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hidden="1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hidden="1" customHeight="1">
      <c r="A87" s="31"/>
      <c r="B87" s="32"/>
      <c r="C87" s="24" t="s">
        <v>20</v>
      </c>
      <c r="D87" s="31"/>
      <c r="E87" s="31"/>
      <c r="F87" s="22" t="str">
        <f>F10</f>
        <v>Benešov</v>
      </c>
      <c r="G87" s="31"/>
      <c r="H87" s="31"/>
      <c r="I87" s="24" t="s">
        <v>22</v>
      </c>
      <c r="J87" s="54" t="str">
        <f>IF(J10="","",J10)</f>
        <v>1. 3. 2023</v>
      </c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hidden="1" customHeight="1">
      <c r="A89" s="31"/>
      <c r="B89" s="32"/>
      <c r="C89" s="24" t="s">
        <v>24</v>
      </c>
      <c r="D89" s="31"/>
      <c r="E89" s="31"/>
      <c r="F89" s="22" t="str">
        <f>E13</f>
        <v>Město Benešov</v>
      </c>
      <c r="G89" s="31"/>
      <c r="H89" s="31"/>
      <c r="I89" s="24" t="s">
        <v>32</v>
      </c>
      <c r="J89" s="27" t="str">
        <f>E19</f>
        <v xml:space="preserve"> 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40.15" hidden="1" customHeight="1">
      <c r="A90" s="31"/>
      <c r="B90" s="32"/>
      <c r="C90" s="24" t="s">
        <v>30</v>
      </c>
      <c r="D90" s="31"/>
      <c r="E90" s="31"/>
      <c r="F90" s="22" t="str">
        <f>IF(E16="","",E16)</f>
        <v>Vyplň údaj</v>
      </c>
      <c r="G90" s="31"/>
      <c r="H90" s="31"/>
      <c r="I90" s="24" t="s">
        <v>35</v>
      </c>
      <c r="J90" s="27">
        <f>E22</f>
        <v>0</v>
      </c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hidden="1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hidden="1" customHeight="1">
      <c r="A92" s="31"/>
      <c r="B92" s="32"/>
      <c r="C92" s="114" t="s">
        <v>99</v>
      </c>
      <c r="D92" s="97"/>
      <c r="E92" s="97"/>
      <c r="F92" s="97"/>
      <c r="G92" s="97"/>
      <c r="H92" s="97"/>
      <c r="I92" s="97"/>
      <c r="J92" s="115" t="s">
        <v>100</v>
      </c>
      <c r="K92" s="97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hidden="1" customHeight="1">
      <c r="A94" s="31"/>
      <c r="B94" s="32"/>
      <c r="C94" s="116" t="s">
        <v>101</v>
      </c>
      <c r="D94" s="31"/>
      <c r="E94" s="31"/>
      <c r="F94" s="31"/>
      <c r="G94" s="31"/>
      <c r="H94" s="31"/>
      <c r="I94" s="31"/>
      <c r="J94" s="70">
        <f>J124</f>
        <v>0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102</v>
      </c>
    </row>
    <row r="95" spans="1:47" s="9" customFormat="1" ht="24.95" hidden="1" customHeight="1">
      <c r="B95" s="117"/>
      <c r="D95" s="118" t="s">
        <v>103</v>
      </c>
      <c r="E95" s="119"/>
      <c r="F95" s="119"/>
      <c r="G95" s="119"/>
      <c r="H95" s="119"/>
      <c r="I95" s="119"/>
      <c r="J95" s="120">
        <f>J125</f>
        <v>0</v>
      </c>
      <c r="L95" s="117"/>
    </row>
    <row r="96" spans="1:47" s="10" customFormat="1" ht="19.899999999999999" hidden="1" customHeight="1">
      <c r="B96" s="121"/>
      <c r="D96" s="122" t="s">
        <v>104</v>
      </c>
      <c r="E96" s="123"/>
      <c r="F96" s="123"/>
      <c r="G96" s="123"/>
      <c r="H96" s="123"/>
      <c r="I96" s="123"/>
      <c r="J96" s="124">
        <f>J126</f>
        <v>0</v>
      </c>
      <c r="L96" s="121"/>
    </row>
    <row r="97" spans="1:65" s="2" customFormat="1" ht="21.75" hidden="1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65" s="2" customFormat="1" ht="6.95" hidden="1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65" s="2" customFormat="1" ht="29.25" hidden="1" customHeight="1">
      <c r="A99" s="31"/>
      <c r="B99" s="32"/>
      <c r="C99" s="116" t="s">
        <v>105</v>
      </c>
      <c r="D99" s="31"/>
      <c r="E99" s="31"/>
      <c r="F99" s="31"/>
      <c r="G99" s="31"/>
      <c r="H99" s="31"/>
      <c r="I99" s="31"/>
      <c r="J99" s="125">
        <f>ROUND(J100 + J101 + J102 + J103 + J104 + J105,2)</f>
        <v>0</v>
      </c>
      <c r="K99" s="31"/>
      <c r="L99" s="41"/>
      <c r="N99" s="126" t="s">
        <v>43</v>
      </c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65" s="2" customFormat="1" ht="18" hidden="1" customHeight="1">
      <c r="A100" s="31"/>
      <c r="B100" s="127"/>
      <c r="C100" s="128"/>
      <c r="D100" s="197" t="s">
        <v>106</v>
      </c>
      <c r="E100" s="224"/>
      <c r="F100" s="224"/>
      <c r="G100" s="128"/>
      <c r="H100" s="128"/>
      <c r="I100" s="128"/>
      <c r="J100" s="88">
        <v>0</v>
      </c>
      <c r="K100" s="128"/>
      <c r="L100" s="130"/>
      <c r="M100" s="131"/>
      <c r="N100" s="132" t="s">
        <v>44</v>
      </c>
      <c r="O100" s="131"/>
      <c r="P100" s="131"/>
      <c r="Q100" s="131"/>
      <c r="R100" s="131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31"/>
      <c r="AG100" s="131"/>
      <c r="AH100" s="131"/>
      <c r="AI100" s="131"/>
      <c r="AJ100" s="131"/>
      <c r="AK100" s="131"/>
      <c r="AL100" s="131"/>
      <c r="AM100" s="131"/>
      <c r="AN100" s="131"/>
      <c r="AO100" s="131"/>
      <c r="AP100" s="131"/>
      <c r="AQ100" s="131"/>
      <c r="AR100" s="131"/>
      <c r="AS100" s="131"/>
      <c r="AT100" s="131"/>
      <c r="AU100" s="131"/>
      <c r="AV100" s="131"/>
      <c r="AW100" s="131"/>
      <c r="AX100" s="131"/>
      <c r="AY100" s="133" t="s">
        <v>107</v>
      </c>
      <c r="AZ100" s="131"/>
      <c r="BA100" s="131"/>
      <c r="BB100" s="131"/>
      <c r="BC100" s="131"/>
      <c r="BD100" s="131"/>
      <c r="BE100" s="134">
        <f t="shared" ref="BE100:BE105" si="0">IF(N100="základní",J100,0)</f>
        <v>0</v>
      </c>
      <c r="BF100" s="134">
        <f t="shared" ref="BF100:BF105" si="1">IF(N100="snížená",J100,0)</f>
        <v>0</v>
      </c>
      <c r="BG100" s="134">
        <f t="shared" ref="BG100:BG105" si="2">IF(N100="zákl. přenesená",J100,0)</f>
        <v>0</v>
      </c>
      <c r="BH100" s="134">
        <f t="shared" ref="BH100:BH105" si="3">IF(N100="sníž. přenesená",J100,0)</f>
        <v>0</v>
      </c>
      <c r="BI100" s="134">
        <f t="shared" ref="BI100:BI105" si="4">IF(N100="nulová",J100,0)</f>
        <v>0</v>
      </c>
      <c r="BJ100" s="133" t="s">
        <v>84</v>
      </c>
      <c r="BK100" s="131"/>
      <c r="BL100" s="131"/>
      <c r="BM100" s="131"/>
    </row>
    <row r="101" spans="1:65" s="2" customFormat="1" ht="18" hidden="1" customHeight="1">
      <c r="A101" s="31"/>
      <c r="B101" s="127"/>
      <c r="C101" s="128"/>
      <c r="D101" s="197" t="s">
        <v>108</v>
      </c>
      <c r="E101" s="224"/>
      <c r="F101" s="224"/>
      <c r="G101" s="128"/>
      <c r="H101" s="128"/>
      <c r="I101" s="128"/>
      <c r="J101" s="88">
        <v>0</v>
      </c>
      <c r="K101" s="128"/>
      <c r="L101" s="130"/>
      <c r="M101" s="131"/>
      <c r="N101" s="132" t="s">
        <v>44</v>
      </c>
      <c r="O101" s="131"/>
      <c r="P101" s="131"/>
      <c r="Q101" s="131"/>
      <c r="R101" s="131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31"/>
      <c r="AG101" s="131"/>
      <c r="AH101" s="131"/>
      <c r="AI101" s="131"/>
      <c r="AJ101" s="131"/>
      <c r="AK101" s="131"/>
      <c r="AL101" s="131"/>
      <c r="AM101" s="131"/>
      <c r="AN101" s="131"/>
      <c r="AO101" s="131"/>
      <c r="AP101" s="131"/>
      <c r="AQ101" s="131"/>
      <c r="AR101" s="131"/>
      <c r="AS101" s="131"/>
      <c r="AT101" s="131"/>
      <c r="AU101" s="131"/>
      <c r="AV101" s="131"/>
      <c r="AW101" s="131"/>
      <c r="AX101" s="131"/>
      <c r="AY101" s="133" t="s">
        <v>107</v>
      </c>
      <c r="AZ101" s="131"/>
      <c r="BA101" s="131"/>
      <c r="BB101" s="131"/>
      <c r="BC101" s="131"/>
      <c r="BD101" s="131"/>
      <c r="BE101" s="134">
        <f t="shared" si="0"/>
        <v>0</v>
      </c>
      <c r="BF101" s="134">
        <f t="shared" si="1"/>
        <v>0</v>
      </c>
      <c r="BG101" s="134">
        <f t="shared" si="2"/>
        <v>0</v>
      </c>
      <c r="BH101" s="134">
        <f t="shared" si="3"/>
        <v>0</v>
      </c>
      <c r="BI101" s="134">
        <f t="shared" si="4"/>
        <v>0</v>
      </c>
      <c r="BJ101" s="133" t="s">
        <v>84</v>
      </c>
      <c r="BK101" s="131"/>
      <c r="BL101" s="131"/>
      <c r="BM101" s="131"/>
    </row>
    <row r="102" spans="1:65" s="2" customFormat="1" ht="18" hidden="1" customHeight="1">
      <c r="A102" s="31"/>
      <c r="B102" s="127"/>
      <c r="C102" s="128"/>
      <c r="D102" s="197" t="s">
        <v>109</v>
      </c>
      <c r="E102" s="224"/>
      <c r="F102" s="224"/>
      <c r="G102" s="128"/>
      <c r="H102" s="128"/>
      <c r="I102" s="128"/>
      <c r="J102" s="88">
        <v>0</v>
      </c>
      <c r="K102" s="128"/>
      <c r="L102" s="130"/>
      <c r="M102" s="131"/>
      <c r="N102" s="132" t="s">
        <v>44</v>
      </c>
      <c r="O102" s="131"/>
      <c r="P102" s="131"/>
      <c r="Q102" s="131"/>
      <c r="R102" s="131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31"/>
      <c r="AG102" s="131"/>
      <c r="AH102" s="131"/>
      <c r="AI102" s="131"/>
      <c r="AJ102" s="131"/>
      <c r="AK102" s="131"/>
      <c r="AL102" s="131"/>
      <c r="AM102" s="131"/>
      <c r="AN102" s="131"/>
      <c r="AO102" s="131"/>
      <c r="AP102" s="131"/>
      <c r="AQ102" s="131"/>
      <c r="AR102" s="131"/>
      <c r="AS102" s="131"/>
      <c r="AT102" s="131"/>
      <c r="AU102" s="131"/>
      <c r="AV102" s="131"/>
      <c r="AW102" s="131"/>
      <c r="AX102" s="131"/>
      <c r="AY102" s="133" t="s">
        <v>107</v>
      </c>
      <c r="AZ102" s="131"/>
      <c r="BA102" s="131"/>
      <c r="BB102" s="131"/>
      <c r="BC102" s="131"/>
      <c r="BD102" s="131"/>
      <c r="BE102" s="134">
        <f t="shared" si="0"/>
        <v>0</v>
      </c>
      <c r="BF102" s="134">
        <f t="shared" si="1"/>
        <v>0</v>
      </c>
      <c r="BG102" s="134">
        <f t="shared" si="2"/>
        <v>0</v>
      </c>
      <c r="BH102" s="134">
        <f t="shared" si="3"/>
        <v>0</v>
      </c>
      <c r="BI102" s="134">
        <f t="shared" si="4"/>
        <v>0</v>
      </c>
      <c r="BJ102" s="133" t="s">
        <v>84</v>
      </c>
      <c r="BK102" s="131"/>
      <c r="BL102" s="131"/>
      <c r="BM102" s="131"/>
    </row>
    <row r="103" spans="1:65" s="2" customFormat="1" ht="18" hidden="1" customHeight="1">
      <c r="A103" s="31"/>
      <c r="B103" s="127"/>
      <c r="C103" s="128"/>
      <c r="D103" s="197" t="s">
        <v>110</v>
      </c>
      <c r="E103" s="224"/>
      <c r="F103" s="224"/>
      <c r="G103" s="128"/>
      <c r="H103" s="128"/>
      <c r="I103" s="128"/>
      <c r="J103" s="88">
        <v>0</v>
      </c>
      <c r="K103" s="128"/>
      <c r="L103" s="130"/>
      <c r="M103" s="131"/>
      <c r="N103" s="132" t="s">
        <v>44</v>
      </c>
      <c r="O103" s="131"/>
      <c r="P103" s="131"/>
      <c r="Q103" s="131"/>
      <c r="R103" s="131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31"/>
      <c r="AG103" s="131"/>
      <c r="AH103" s="131"/>
      <c r="AI103" s="131"/>
      <c r="AJ103" s="131"/>
      <c r="AK103" s="131"/>
      <c r="AL103" s="131"/>
      <c r="AM103" s="131"/>
      <c r="AN103" s="131"/>
      <c r="AO103" s="131"/>
      <c r="AP103" s="131"/>
      <c r="AQ103" s="131"/>
      <c r="AR103" s="131"/>
      <c r="AS103" s="131"/>
      <c r="AT103" s="131"/>
      <c r="AU103" s="131"/>
      <c r="AV103" s="131"/>
      <c r="AW103" s="131"/>
      <c r="AX103" s="131"/>
      <c r="AY103" s="133" t="s">
        <v>107</v>
      </c>
      <c r="AZ103" s="131"/>
      <c r="BA103" s="131"/>
      <c r="BB103" s="131"/>
      <c r="BC103" s="131"/>
      <c r="BD103" s="131"/>
      <c r="BE103" s="134">
        <f t="shared" si="0"/>
        <v>0</v>
      </c>
      <c r="BF103" s="134">
        <f t="shared" si="1"/>
        <v>0</v>
      </c>
      <c r="BG103" s="134">
        <f t="shared" si="2"/>
        <v>0</v>
      </c>
      <c r="BH103" s="134">
        <f t="shared" si="3"/>
        <v>0</v>
      </c>
      <c r="BI103" s="134">
        <f t="shared" si="4"/>
        <v>0</v>
      </c>
      <c r="BJ103" s="133" t="s">
        <v>84</v>
      </c>
      <c r="BK103" s="131"/>
      <c r="BL103" s="131"/>
      <c r="BM103" s="131"/>
    </row>
    <row r="104" spans="1:65" s="2" customFormat="1" ht="18" hidden="1" customHeight="1">
      <c r="A104" s="31"/>
      <c r="B104" s="127"/>
      <c r="C104" s="128"/>
      <c r="D104" s="197" t="s">
        <v>111</v>
      </c>
      <c r="E104" s="224"/>
      <c r="F104" s="224"/>
      <c r="G104" s="128"/>
      <c r="H104" s="128"/>
      <c r="I104" s="128"/>
      <c r="J104" s="88">
        <v>0</v>
      </c>
      <c r="K104" s="128"/>
      <c r="L104" s="130"/>
      <c r="M104" s="131"/>
      <c r="N104" s="132" t="s">
        <v>44</v>
      </c>
      <c r="O104" s="131"/>
      <c r="P104" s="131"/>
      <c r="Q104" s="131"/>
      <c r="R104" s="131"/>
      <c r="S104" s="128"/>
      <c r="T104" s="128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31"/>
      <c r="AG104" s="131"/>
      <c r="AH104" s="131"/>
      <c r="AI104" s="131"/>
      <c r="AJ104" s="131"/>
      <c r="AK104" s="131"/>
      <c r="AL104" s="131"/>
      <c r="AM104" s="131"/>
      <c r="AN104" s="131"/>
      <c r="AO104" s="131"/>
      <c r="AP104" s="131"/>
      <c r="AQ104" s="131"/>
      <c r="AR104" s="131"/>
      <c r="AS104" s="131"/>
      <c r="AT104" s="131"/>
      <c r="AU104" s="131"/>
      <c r="AV104" s="131"/>
      <c r="AW104" s="131"/>
      <c r="AX104" s="131"/>
      <c r="AY104" s="133" t="s">
        <v>107</v>
      </c>
      <c r="AZ104" s="131"/>
      <c r="BA104" s="131"/>
      <c r="BB104" s="131"/>
      <c r="BC104" s="131"/>
      <c r="BD104" s="131"/>
      <c r="BE104" s="134">
        <f t="shared" si="0"/>
        <v>0</v>
      </c>
      <c r="BF104" s="134">
        <f t="shared" si="1"/>
        <v>0</v>
      </c>
      <c r="BG104" s="134">
        <f t="shared" si="2"/>
        <v>0</v>
      </c>
      <c r="BH104" s="134">
        <f t="shared" si="3"/>
        <v>0</v>
      </c>
      <c r="BI104" s="134">
        <f t="shared" si="4"/>
        <v>0</v>
      </c>
      <c r="BJ104" s="133" t="s">
        <v>84</v>
      </c>
      <c r="BK104" s="131"/>
      <c r="BL104" s="131"/>
      <c r="BM104" s="131"/>
    </row>
    <row r="105" spans="1:65" s="2" customFormat="1" ht="18" hidden="1" customHeight="1">
      <c r="A105" s="31"/>
      <c r="B105" s="127"/>
      <c r="C105" s="128"/>
      <c r="D105" s="129" t="s">
        <v>112</v>
      </c>
      <c r="E105" s="128"/>
      <c r="F105" s="128"/>
      <c r="G105" s="128"/>
      <c r="H105" s="128"/>
      <c r="I105" s="128"/>
      <c r="J105" s="88">
        <f>ROUND(J28*T105,2)</f>
        <v>0</v>
      </c>
      <c r="K105" s="128"/>
      <c r="L105" s="130"/>
      <c r="M105" s="131"/>
      <c r="N105" s="132" t="s">
        <v>44</v>
      </c>
      <c r="O105" s="131"/>
      <c r="P105" s="131"/>
      <c r="Q105" s="131"/>
      <c r="R105" s="131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31"/>
      <c r="AG105" s="131"/>
      <c r="AH105" s="131"/>
      <c r="AI105" s="131"/>
      <c r="AJ105" s="131"/>
      <c r="AK105" s="131"/>
      <c r="AL105" s="131"/>
      <c r="AM105" s="131"/>
      <c r="AN105" s="131"/>
      <c r="AO105" s="131"/>
      <c r="AP105" s="131"/>
      <c r="AQ105" s="131"/>
      <c r="AR105" s="131"/>
      <c r="AS105" s="131"/>
      <c r="AT105" s="131"/>
      <c r="AU105" s="131"/>
      <c r="AV105" s="131"/>
      <c r="AW105" s="131"/>
      <c r="AX105" s="131"/>
      <c r="AY105" s="133" t="s">
        <v>113</v>
      </c>
      <c r="AZ105" s="131"/>
      <c r="BA105" s="131"/>
      <c r="BB105" s="131"/>
      <c r="BC105" s="131"/>
      <c r="BD105" s="131"/>
      <c r="BE105" s="134">
        <f t="shared" si="0"/>
        <v>0</v>
      </c>
      <c r="BF105" s="134">
        <f t="shared" si="1"/>
        <v>0</v>
      </c>
      <c r="BG105" s="134">
        <f t="shared" si="2"/>
        <v>0</v>
      </c>
      <c r="BH105" s="134">
        <f t="shared" si="3"/>
        <v>0</v>
      </c>
      <c r="BI105" s="134">
        <f t="shared" si="4"/>
        <v>0</v>
      </c>
      <c r="BJ105" s="133" t="s">
        <v>84</v>
      </c>
      <c r="BK105" s="131"/>
      <c r="BL105" s="131"/>
      <c r="BM105" s="131"/>
    </row>
    <row r="106" spans="1:65" s="2" customFormat="1" ht="11.25" hidden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65" s="2" customFormat="1" ht="29.25" hidden="1" customHeight="1">
      <c r="A107" s="31"/>
      <c r="B107" s="32"/>
      <c r="C107" s="96" t="s">
        <v>94</v>
      </c>
      <c r="D107" s="97"/>
      <c r="E107" s="97"/>
      <c r="F107" s="97"/>
      <c r="G107" s="97"/>
      <c r="H107" s="97"/>
      <c r="I107" s="97"/>
      <c r="J107" s="98">
        <f>ROUND(J94+J99,2)</f>
        <v>0</v>
      </c>
      <c r="K107" s="97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65" s="2" customFormat="1" ht="6.95" hidden="1" customHeight="1">
      <c r="A108" s="31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65" ht="11.25" hidden="1"/>
    <row r="110" spans="1:65" ht="11.25" hidden="1"/>
    <row r="111" spans="1:65" ht="11.25" hidden="1"/>
    <row r="112" spans="1:65" s="2" customFormat="1" ht="6.95" customHeight="1">
      <c r="A112" s="31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4.95" customHeight="1">
      <c r="A113" s="31"/>
      <c r="B113" s="32"/>
      <c r="C113" s="18" t="s">
        <v>114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4" t="s">
        <v>16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1"/>
      <c r="D116" s="31"/>
      <c r="E116" s="177" t="str">
        <f>E7</f>
        <v>ul. Pod Hřbitovem - sanace potrubí</v>
      </c>
      <c r="F116" s="222"/>
      <c r="G116" s="222"/>
      <c r="H116" s="222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4" t="s">
        <v>20</v>
      </c>
      <c r="D118" s="31"/>
      <c r="E118" s="31"/>
      <c r="F118" s="22" t="str">
        <f>F10</f>
        <v>Benešov</v>
      </c>
      <c r="G118" s="31"/>
      <c r="H118" s="31"/>
      <c r="I118" s="24" t="s">
        <v>22</v>
      </c>
      <c r="J118" s="54" t="str">
        <f>IF(J10="","",J10)</f>
        <v>1. 3. 2023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4" t="s">
        <v>24</v>
      </c>
      <c r="D120" s="31"/>
      <c r="E120" s="31"/>
      <c r="F120" s="22" t="str">
        <f>E13</f>
        <v>Město Benešov</v>
      </c>
      <c r="G120" s="31"/>
      <c r="H120" s="31"/>
      <c r="I120" s="24" t="s">
        <v>32</v>
      </c>
      <c r="J120" s="27" t="str">
        <f>E19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40.15" customHeight="1">
      <c r="A121" s="31"/>
      <c r="B121" s="32"/>
      <c r="C121" s="24" t="s">
        <v>30</v>
      </c>
      <c r="D121" s="31"/>
      <c r="E121" s="31"/>
      <c r="F121" s="22" t="str">
        <f>IF(E16="","",E16)</f>
        <v>Vyplň údaj</v>
      </c>
      <c r="G121" s="31"/>
      <c r="H121" s="31"/>
      <c r="I121" s="24" t="s">
        <v>35</v>
      </c>
      <c r="J121" s="27">
        <f>E22</f>
        <v>0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35"/>
      <c r="B123" s="136"/>
      <c r="C123" s="137" t="s">
        <v>115</v>
      </c>
      <c r="D123" s="138" t="s">
        <v>64</v>
      </c>
      <c r="E123" s="138" t="s">
        <v>60</v>
      </c>
      <c r="F123" s="138" t="s">
        <v>61</v>
      </c>
      <c r="G123" s="138" t="s">
        <v>116</v>
      </c>
      <c r="H123" s="138" t="s">
        <v>117</v>
      </c>
      <c r="I123" s="138" t="s">
        <v>118</v>
      </c>
      <c r="J123" s="139" t="s">
        <v>100</v>
      </c>
      <c r="K123" s="140" t="s">
        <v>119</v>
      </c>
      <c r="L123" s="141"/>
      <c r="M123" s="61" t="s">
        <v>1</v>
      </c>
      <c r="N123" s="62" t="s">
        <v>43</v>
      </c>
      <c r="O123" s="62" t="s">
        <v>120</v>
      </c>
      <c r="P123" s="62" t="s">
        <v>121</v>
      </c>
      <c r="Q123" s="62" t="s">
        <v>122</v>
      </c>
      <c r="R123" s="62" t="s">
        <v>123</v>
      </c>
      <c r="S123" s="62" t="s">
        <v>124</v>
      </c>
      <c r="T123" s="63" t="s">
        <v>125</v>
      </c>
      <c r="U123" s="135"/>
      <c r="V123" s="135"/>
      <c r="W123" s="135"/>
      <c r="X123" s="135"/>
      <c r="Y123" s="135"/>
      <c r="Z123" s="135"/>
      <c r="AA123" s="135"/>
      <c r="AB123" s="135"/>
      <c r="AC123" s="135"/>
      <c r="AD123" s="135"/>
      <c r="AE123" s="135"/>
    </row>
    <row r="124" spans="1:65" s="2" customFormat="1" ht="22.9" customHeight="1">
      <c r="A124" s="31"/>
      <c r="B124" s="32"/>
      <c r="C124" s="68" t="s">
        <v>126</v>
      </c>
      <c r="D124" s="31"/>
      <c r="E124" s="31"/>
      <c r="F124" s="31"/>
      <c r="G124" s="31"/>
      <c r="H124" s="31"/>
      <c r="I124" s="31"/>
      <c r="J124" s="142">
        <f>BK124</f>
        <v>0</v>
      </c>
      <c r="K124" s="31"/>
      <c r="L124" s="32"/>
      <c r="M124" s="64"/>
      <c r="N124" s="55"/>
      <c r="O124" s="65"/>
      <c r="P124" s="143">
        <f>P125</f>
        <v>0</v>
      </c>
      <c r="Q124" s="65"/>
      <c r="R124" s="143">
        <f>R125</f>
        <v>0</v>
      </c>
      <c r="S124" s="65"/>
      <c r="T124" s="144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78</v>
      </c>
      <c r="AU124" s="14" t="s">
        <v>102</v>
      </c>
      <c r="BK124" s="145">
        <f>BK125</f>
        <v>0</v>
      </c>
    </row>
    <row r="125" spans="1:65" s="12" customFormat="1" ht="25.9" customHeight="1">
      <c r="B125" s="146"/>
      <c r="D125" s="147" t="s">
        <v>78</v>
      </c>
      <c r="E125" s="148" t="s">
        <v>127</v>
      </c>
      <c r="F125" s="148" t="s">
        <v>128</v>
      </c>
      <c r="I125" s="149"/>
      <c r="J125" s="150">
        <f>BK125</f>
        <v>0</v>
      </c>
      <c r="L125" s="146"/>
      <c r="M125" s="151"/>
      <c r="N125" s="152"/>
      <c r="O125" s="152"/>
      <c r="P125" s="153">
        <f>P126</f>
        <v>0</v>
      </c>
      <c r="Q125" s="152"/>
      <c r="R125" s="153">
        <f>R126</f>
        <v>0</v>
      </c>
      <c r="S125" s="152"/>
      <c r="T125" s="154">
        <f>T126</f>
        <v>0</v>
      </c>
      <c r="AR125" s="147" t="s">
        <v>129</v>
      </c>
      <c r="AT125" s="155" t="s">
        <v>78</v>
      </c>
      <c r="AU125" s="155" t="s">
        <v>79</v>
      </c>
      <c r="AY125" s="147" t="s">
        <v>130</v>
      </c>
      <c r="BK125" s="156">
        <f>BK126</f>
        <v>0</v>
      </c>
    </row>
    <row r="126" spans="1:65" s="12" customFormat="1" ht="22.9" customHeight="1">
      <c r="B126" s="146"/>
      <c r="D126" s="147" t="s">
        <v>78</v>
      </c>
      <c r="E126" s="157" t="s">
        <v>131</v>
      </c>
      <c r="F126" s="157" t="s">
        <v>128</v>
      </c>
      <c r="I126" s="149"/>
      <c r="J126" s="158">
        <f>BK126</f>
        <v>0</v>
      </c>
      <c r="L126" s="146"/>
      <c r="M126" s="151"/>
      <c r="N126" s="152"/>
      <c r="O126" s="152"/>
      <c r="P126" s="153">
        <f>SUM(P127:P139)</f>
        <v>0</v>
      </c>
      <c r="Q126" s="152"/>
      <c r="R126" s="153">
        <f>SUM(R127:R139)</f>
        <v>0</v>
      </c>
      <c r="S126" s="152"/>
      <c r="T126" s="154">
        <f>SUM(T127:T139)</f>
        <v>0</v>
      </c>
      <c r="AR126" s="147" t="s">
        <v>129</v>
      </c>
      <c r="AT126" s="155" t="s">
        <v>78</v>
      </c>
      <c r="AU126" s="155" t="s">
        <v>84</v>
      </c>
      <c r="AY126" s="147" t="s">
        <v>130</v>
      </c>
      <c r="BK126" s="156">
        <f>SUM(BK127:BK139)</f>
        <v>0</v>
      </c>
    </row>
    <row r="127" spans="1:65" s="2" customFormat="1" ht="16.5" customHeight="1">
      <c r="A127" s="31"/>
      <c r="B127" s="127"/>
      <c r="C127" s="159" t="s">
        <v>84</v>
      </c>
      <c r="D127" s="159" t="s">
        <v>132</v>
      </c>
      <c r="E127" s="160" t="s">
        <v>84</v>
      </c>
      <c r="F127" s="161" t="s">
        <v>133</v>
      </c>
      <c r="G127" s="162" t="s">
        <v>134</v>
      </c>
      <c r="H127" s="163">
        <v>1</v>
      </c>
      <c r="I127" s="164"/>
      <c r="J127" s="165">
        <f t="shared" ref="J127:J139" si="5">ROUND(I127*H127,2)</f>
        <v>0</v>
      </c>
      <c r="K127" s="166"/>
      <c r="L127" s="32"/>
      <c r="M127" s="167" t="s">
        <v>1</v>
      </c>
      <c r="N127" s="168" t="s">
        <v>44</v>
      </c>
      <c r="O127" s="57"/>
      <c r="P127" s="169">
        <f t="shared" ref="P127:P139" si="6">O127*H127</f>
        <v>0</v>
      </c>
      <c r="Q127" s="169">
        <v>0</v>
      </c>
      <c r="R127" s="169">
        <f t="shared" ref="R127:R139" si="7">Q127*H127</f>
        <v>0</v>
      </c>
      <c r="S127" s="169">
        <v>0</v>
      </c>
      <c r="T127" s="170">
        <f t="shared" ref="T127:T139" si="8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1" t="s">
        <v>135</v>
      </c>
      <c r="AT127" s="171" t="s">
        <v>132</v>
      </c>
      <c r="AU127" s="171" t="s">
        <v>95</v>
      </c>
      <c r="AY127" s="14" t="s">
        <v>130</v>
      </c>
      <c r="BE127" s="92">
        <f t="shared" ref="BE127:BE139" si="9">IF(N127="základní",J127,0)</f>
        <v>0</v>
      </c>
      <c r="BF127" s="92">
        <f t="shared" ref="BF127:BF139" si="10">IF(N127="snížená",J127,0)</f>
        <v>0</v>
      </c>
      <c r="BG127" s="92">
        <f t="shared" ref="BG127:BG139" si="11">IF(N127="zákl. přenesená",J127,0)</f>
        <v>0</v>
      </c>
      <c r="BH127" s="92">
        <f t="shared" ref="BH127:BH139" si="12">IF(N127="sníž. přenesená",J127,0)</f>
        <v>0</v>
      </c>
      <c r="BI127" s="92">
        <f t="shared" ref="BI127:BI139" si="13">IF(N127="nulová",J127,0)</f>
        <v>0</v>
      </c>
      <c r="BJ127" s="14" t="s">
        <v>84</v>
      </c>
      <c r="BK127" s="92">
        <f t="shared" ref="BK127:BK139" si="14">ROUND(I127*H127,2)</f>
        <v>0</v>
      </c>
      <c r="BL127" s="14" t="s">
        <v>135</v>
      </c>
      <c r="BM127" s="171" t="s">
        <v>136</v>
      </c>
    </row>
    <row r="128" spans="1:65" s="2" customFormat="1" ht="16.5" customHeight="1">
      <c r="A128" s="31"/>
      <c r="B128" s="127"/>
      <c r="C128" s="159" t="s">
        <v>95</v>
      </c>
      <c r="D128" s="159" t="s">
        <v>132</v>
      </c>
      <c r="E128" s="160" t="s">
        <v>95</v>
      </c>
      <c r="F128" s="161" t="s">
        <v>137</v>
      </c>
      <c r="G128" s="162" t="s">
        <v>134</v>
      </c>
      <c r="H128" s="163">
        <v>1</v>
      </c>
      <c r="I128" s="164"/>
      <c r="J128" s="165">
        <f t="shared" si="5"/>
        <v>0</v>
      </c>
      <c r="K128" s="166"/>
      <c r="L128" s="32"/>
      <c r="M128" s="167" t="s">
        <v>1</v>
      </c>
      <c r="N128" s="168" t="s">
        <v>44</v>
      </c>
      <c r="O128" s="57"/>
      <c r="P128" s="169">
        <f t="shared" si="6"/>
        <v>0</v>
      </c>
      <c r="Q128" s="169">
        <v>0</v>
      </c>
      <c r="R128" s="169">
        <f t="shared" si="7"/>
        <v>0</v>
      </c>
      <c r="S128" s="169">
        <v>0</v>
      </c>
      <c r="T128" s="170">
        <f t="shared" si="8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71" t="s">
        <v>135</v>
      </c>
      <c r="AT128" s="171" t="s">
        <v>132</v>
      </c>
      <c r="AU128" s="171" t="s">
        <v>95</v>
      </c>
      <c r="AY128" s="14" t="s">
        <v>130</v>
      </c>
      <c r="BE128" s="92">
        <f t="shared" si="9"/>
        <v>0</v>
      </c>
      <c r="BF128" s="92">
        <f t="shared" si="10"/>
        <v>0</v>
      </c>
      <c r="BG128" s="92">
        <f t="shared" si="11"/>
        <v>0</v>
      </c>
      <c r="BH128" s="92">
        <f t="shared" si="12"/>
        <v>0</v>
      </c>
      <c r="BI128" s="92">
        <f t="shared" si="13"/>
        <v>0</v>
      </c>
      <c r="BJ128" s="14" t="s">
        <v>84</v>
      </c>
      <c r="BK128" s="92">
        <f t="shared" si="14"/>
        <v>0</v>
      </c>
      <c r="BL128" s="14" t="s">
        <v>135</v>
      </c>
      <c r="BM128" s="171" t="s">
        <v>138</v>
      </c>
    </row>
    <row r="129" spans="1:65" s="2" customFormat="1" ht="24.2" customHeight="1">
      <c r="A129" s="31"/>
      <c r="B129" s="127"/>
      <c r="C129" s="159" t="s">
        <v>139</v>
      </c>
      <c r="D129" s="159" t="s">
        <v>132</v>
      </c>
      <c r="E129" s="160" t="s">
        <v>139</v>
      </c>
      <c r="F129" s="161" t="s">
        <v>140</v>
      </c>
      <c r="G129" s="162" t="s">
        <v>141</v>
      </c>
      <c r="H129" s="163">
        <v>6</v>
      </c>
      <c r="I129" s="164"/>
      <c r="J129" s="165">
        <f t="shared" si="5"/>
        <v>0</v>
      </c>
      <c r="K129" s="166"/>
      <c r="L129" s="32"/>
      <c r="M129" s="167" t="s">
        <v>1</v>
      </c>
      <c r="N129" s="168" t="s">
        <v>44</v>
      </c>
      <c r="O129" s="57"/>
      <c r="P129" s="169">
        <f t="shared" si="6"/>
        <v>0</v>
      </c>
      <c r="Q129" s="169">
        <v>0</v>
      </c>
      <c r="R129" s="169">
        <f t="shared" si="7"/>
        <v>0</v>
      </c>
      <c r="S129" s="169">
        <v>0</v>
      </c>
      <c r="T129" s="170">
        <f t="shared" si="8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1" t="s">
        <v>135</v>
      </c>
      <c r="AT129" s="171" t="s">
        <v>132</v>
      </c>
      <c r="AU129" s="171" t="s">
        <v>95</v>
      </c>
      <c r="AY129" s="14" t="s">
        <v>130</v>
      </c>
      <c r="BE129" s="92">
        <f t="shared" si="9"/>
        <v>0</v>
      </c>
      <c r="BF129" s="92">
        <f t="shared" si="10"/>
        <v>0</v>
      </c>
      <c r="BG129" s="92">
        <f t="shared" si="11"/>
        <v>0</v>
      </c>
      <c r="BH129" s="92">
        <f t="shared" si="12"/>
        <v>0</v>
      </c>
      <c r="BI129" s="92">
        <f t="shared" si="13"/>
        <v>0</v>
      </c>
      <c r="BJ129" s="14" t="s">
        <v>84</v>
      </c>
      <c r="BK129" s="92">
        <f t="shared" si="14"/>
        <v>0</v>
      </c>
      <c r="BL129" s="14" t="s">
        <v>135</v>
      </c>
      <c r="BM129" s="171" t="s">
        <v>142</v>
      </c>
    </row>
    <row r="130" spans="1:65" s="2" customFormat="1" ht="21.75" customHeight="1">
      <c r="A130" s="31"/>
      <c r="B130" s="127"/>
      <c r="C130" s="159" t="s">
        <v>129</v>
      </c>
      <c r="D130" s="159" t="s">
        <v>132</v>
      </c>
      <c r="E130" s="160" t="s">
        <v>129</v>
      </c>
      <c r="F130" s="161" t="s">
        <v>143</v>
      </c>
      <c r="G130" s="162" t="s">
        <v>141</v>
      </c>
      <c r="H130" s="163">
        <v>8</v>
      </c>
      <c r="I130" s="164"/>
      <c r="J130" s="165">
        <f t="shared" si="5"/>
        <v>0</v>
      </c>
      <c r="K130" s="166"/>
      <c r="L130" s="32"/>
      <c r="M130" s="167" t="s">
        <v>1</v>
      </c>
      <c r="N130" s="168" t="s">
        <v>44</v>
      </c>
      <c r="O130" s="57"/>
      <c r="P130" s="169">
        <f t="shared" si="6"/>
        <v>0</v>
      </c>
      <c r="Q130" s="169">
        <v>0</v>
      </c>
      <c r="R130" s="169">
        <f t="shared" si="7"/>
        <v>0</v>
      </c>
      <c r="S130" s="169">
        <v>0</v>
      </c>
      <c r="T130" s="170">
        <f t="shared" si="8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1" t="s">
        <v>135</v>
      </c>
      <c r="AT130" s="171" t="s">
        <v>132</v>
      </c>
      <c r="AU130" s="171" t="s">
        <v>95</v>
      </c>
      <c r="AY130" s="14" t="s">
        <v>130</v>
      </c>
      <c r="BE130" s="92">
        <f t="shared" si="9"/>
        <v>0</v>
      </c>
      <c r="BF130" s="92">
        <f t="shared" si="10"/>
        <v>0</v>
      </c>
      <c r="BG130" s="92">
        <f t="shared" si="11"/>
        <v>0</v>
      </c>
      <c r="BH130" s="92">
        <f t="shared" si="12"/>
        <v>0</v>
      </c>
      <c r="BI130" s="92">
        <f t="shared" si="13"/>
        <v>0</v>
      </c>
      <c r="BJ130" s="14" t="s">
        <v>84</v>
      </c>
      <c r="BK130" s="92">
        <f t="shared" si="14"/>
        <v>0</v>
      </c>
      <c r="BL130" s="14" t="s">
        <v>135</v>
      </c>
      <c r="BM130" s="171" t="s">
        <v>144</v>
      </c>
    </row>
    <row r="131" spans="1:65" s="2" customFormat="1" ht="16.5" customHeight="1">
      <c r="A131" s="31"/>
      <c r="B131" s="127"/>
      <c r="C131" s="159" t="s">
        <v>145</v>
      </c>
      <c r="D131" s="159" t="s">
        <v>132</v>
      </c>
      <c r="E131" s="160" t="s">
        <v>145</v>
      </c>
      <c r="F131" s="161" t="s">
        <v>146</v>
      </c>
      <c r="G131" s="162" t="s">
        <v>147</v>
      </c>
      <c r="H131" s="163">
        <v>2</v>
      </c>
      <c r="I131" s="164"/>
      <c r="J131" s="165">
        <f t="shared" si="5"/>
        <v>0</v>
      </c>
      <c r="K131" s="166"/>
      <c r="L131" s="32"/>
      <c r="M131" s="167" t="s">
        <v>1</v>
      </c>
      <c r="N131" s="168" t="s">
        <v>44</v>
      </c>
      <c r="O131" s="57"/>
      <c r="P131" s="169">
        <f t="shared" si="6"/>
        <v>0</v>
      </c>
      <c r="Q131" s="169">
        <v>0</v>
      </c>
      <c r="R131" s="169">
        <f t="shared" si="7"/>
        <v>0</v>
      </c>
      <c r="S131" s="169">
        <v>0</v>
      </c>
      <c r="T131" s="170">
        <f t="shared" si="8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1" t="s">
        <v>135</v>
      </c>
      <c r="AT131" s="171" t="s">
        <v>132</v>
      </c>
      <c r="AU131" s="171" t="s">
        <v>95</v>
      </c>
      <c r="AY131" s="14" t="s">
        <v>130</v>
      </c>
      <c r="BE131" s="92">
        <f t="shared" si="9"/>
        <v>0</v>
      </c>
      <c r="BF131" s="92">
        <f t="shared" si="10"/>
        <v>0</v>
      </c>
      <c r="BG131" s="92">
        <f t="shared" si="11"/>
        <v>0</v>
      </c>
      <c r="BH131" s="92">
        <f t="shared" si="12"/>
        <v>0</v>
      </c>
      <c r="BI131" s="92">
        <f t="shared" si="13"/>
        <v>0</v>
      </c>
      <c r="BJ131" s="14" t="s">
        <v>84</v>
      </c>
      <c r="BK131" s="92">
        <f t="shared" si="14"/>
        <v>0</v>
      </c>
      <c r="BL131" s="14" t="s">
        <v>135</v>
      </c>
      <c r="BM131" s="171" t="s">
        <v>148</v>
      </c>
    </row>
    <row r="132" spans="1:65" s="2" customFormat="1" ht="24.2" customHeight="1">
      <c r="A132" s="31"/>
      <c r="B132" s="127"/>
      <c r="C132" s="159" t="s">
        <v>149</v>
      </c>
      <c r="D132" s="159" t="s">
        <v>132</v>
      </c>
      <c r="E132" s="160" t="s">
        <v>149</v>
      </c>
      <c r="F132" s="161" t="s">
        <v>150</v>
      </c>
      <c r="G132" s="162" t="s">
        <v>151</v>
      </c>
      <c r="H132" s="163">
        <v>45</v>
      </c>
      <c r="I132" s="164"/>
      <c r="J132" s="165">
        <f t="shared" si="5"/>
        <v>0</v>
      </c>
      <c r="K132" s="166"/>
      <c r="L132" s="32"/>
      <c r="M132" s="167" t="s">
        <v>1</v>
      </c>
      <c r="N132" s="168" t="s">
        <v>44</v>
      </c>
      <c r="O132" s="57"/>
      <c r="P132" s="169">
        <f t="shared" si="6"/>
        <v>0</v>
      </c>
      <c r="Q132" s="169">
        <v>0</v>
      </c>
      <c r="R132" s="169">
        <f t="shared" si="7"/>
        <v>0</v>
      </c>
      <c r="S132" s="169">
        <v>0</v>
      </c>
      <c r="T132" s="170">
        <f t="shared" si="8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1" t="s">
        <v>135</v>
      </c>
      <c r="AT132" s="171" t="s">
        <v>132</v>
      </c>
      <c r="AU132" s="171" t="s">
        <v>95</v>
      </c>
      <c r="AY132" s="14" t="s">
        <v>130</v>
      </c>
      <c r="BE132" s="92">
        <f t="shared" si="9"/>
        <v>0</v>
      </c>
      <c r="BF132" s="92">
        <f t="shared" si="10"/>
        <v>0</v>
      </c>
      <c r="BG132" s="92">
        <f t="shared" si="11"/>
        <v>0</v>
      </c>
      <c r="BH132" s="92">
        <f t="shared" si="12"/>
        <v>0</v>
      </c>
      <c r="BI132" s="92">
        <f t="shared" si="13"/>
        <v>0</v>
      </c>
      <c r="BJ132" s="14" t="s">
        <v>84</v>
      </c>
      <c r="BK132" s="92">
        <f t="shared" si="14"/>
        <v>0</v>
      </c>
      <c r="BL132" s="14" t="s">
        <v>135</v>
      </c>
      <c r="BM132" s="171" t="s">
        <v>152</v>
      </c>
    </row>
    <row r="133" spans="1:65" s="2" customFormat="1" ht="21.75" customHeight="1">
      <c r="A133" s="31"/>
      <c r="B133" s="127"/>
      <c r="C133" s="159" t="s">
        <v>153</v>
      </c>
      <c r="D133" s="159" t="s">
        <v>132</v>
      </c>
      <c r="E133" s="160" t="s">
        <v>153</v>
      </c>
      <c r="F133" s="161" t="s">
        <v>154</v>
      </c>
      <c r="G133" s="162" t="s">
        <v>147</v>
      </c>
      <c r="H133" s="163">
        <v>2</v>
      </c>
      <c r="I133" s="164"/>
      <c r="J133" s="165">
        <f t="shared" si="5"/>
        <v>0</v>
      </c>
      <c r="K133" s="166"/>
      <c r="L133" s="32"/>
      <c r="M133" s="167" t="s">
        <v>1</v>
      </c>
      <c r="N133" s="168" t="s">
        <v>44</v>
      </c>
      <c r="O133" s="57"/>
      <c r="P133" s="169">
        <f t="shared" si="6"/>
        <v>0</v>
      </c>
      <c r="Q133" s="169">
        <v>0</v>
      </c>
      <c r="R133" s="169">
        <f t="shared" si="7"/>
        <v>0</v>
      </c>
      <c r="S133" s="169">
        <v>0</v>
      </c>
      <c r="T133" s="170">
        <f t="shared" si="8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1" t="s">
        <v>135</v>
      </c>
      <c r="AT133" s="171" t="s">
        <v>132</v>
      </c>
      <c r="AU133" s="171" t="s">
        <v>95</v>
      </c>
      <c r="AY133" s="14" t="s">
        <v>130</v>
      </c>
      <c r="BE133" s="92">
        <f t="shared" si="9"/>
        <v>0</v>
      </c>
      <c r="BF133" s="92">
        <f t="shared" si="10"/>
        <v>0</v>
      </c>
      <c r="BG133" s="92">
        <f t="shared" si="11"/>
        <v>0</v>
      </c>
      <c r="BH133" s="92">
        <f t="shared" si="12"/>
        <v>0</v>
      </c>
      <c r="BI133" s="92">
        <f t="shared" si="13"/>
        <v>0</v>
      </c>
      <c r="BJ133" s="14" t="s">
        <v>84</v>
      </c>
      <c r="BK133" s="92">
        <f t="shared" si="14"/>
        <v>0</v>
      </c>
      <c r="BL133" s="14" t="s">
        <v>135</v>
      </c>
      <c r="BM133" s="171" t="s">
        <v>155</v>
      </c>
    </row>
    <row r="134" spans="1:65" s="2" customFormat="1" ht="24.2" customHeight="1">
      <c r="A134" s="31"/>
      <c r="B134" s="127"/>
      <c r="C134" s="159" t="s">
        <v>156</v>
      </c>
      <c r="D134" s="159" t="s">
        <v>132</v>
      </c>
      <c r="E134" s="160" t="s">
        <v>156</v>
      </c>
      <c r="F134" s="161" t="s">
        <v>157</v>
      </c>
      <c r="G134" s="162" t="s">
        <v>147</v>
      </c>
      <c r="H134" s="163">
        <v>2</v>
      </c>
      <c r="I134" s="164"/>
      <c r="J134" s="165">
        <f t="shared" si="5"/>
        <v>0</v>
      </c>
      <c r="K134" s="166"/>
      <c r="L134" s="32"/>
      <c r="M134" s="167" t="s">
        <v>1</v>
      </c>
      <c r="N134" s="168" t="s">
        <v>44</v>
      </c>
      <c r="O134" s="57"/>
      <c r="P134" s="169">
        <f t="shared" si="6"/>
        <v>0</v>
      </c>
      <c r="Q134" s="169">
        <v>0</v>
      </c>
      <c r="R134" s="169">
        <f t="shared" si="7"/>
        <v>0</v>
      </c>
      <c r="S134" s="169">
        <v>0</v>
      </c>
      <c r="T134" s="170">
        <f t="shared" si="8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71" t="s">
        <v>135</v>
      </c>
      <c r="AT134" s="171" t="s">
        <v>132</v>
      </c>
      <c r="AU134" s="171" t="s">
        <v>95</v>
      </c>
      <c r="AY134" s="14" t="s">
        <v>130</v>
      </c>
      <c r="BE134" s="92">
        <f t="shared" si="9"/>
        <v>0</v>
      </c>
      <c r="BF134" s="92">
        <f t="shared" si="10"/>
        <v>0</v>
      </c>
      <c r="BG134" s="92">
        <f t="shared" si="11"/>
        <v>0</v>
      </c>
      <c r="BH134" s="92">
        <f t="shared" si="12"/>
        <v>0</v>
      </c>
      <c r="BI134" s="92">
        <f t="shared" si="13"/>
        <v>0</v>
      </c>
      <c r="BJ134" s="14" t="s">
        <v>84</v>
      </c>
      <c r="BK134" s="92">
        <f t="shared" si="14"/>
        <v>0</v>
      </c>
      <c r="BL134" s="14" t="s">
        <v>135</v>
      </c>
      <c r="BM134" s="171" t="s">
        <v>158</v>
      </c>
    </row>
    <row r="135" spans="1:65" s="2" customFormat="1" ht="24.2" customHeight="1">
      <c r="A135" s="31"/>
      <c r="B135" s="127"/>
      <c r="C135" s="159" t="s">
        <v>159</v>
      </c>
      <c r="D135" s="159" t="s">
        <v>132</v>
      </c>
      <c r="E135" s="160" t="s">
        <v>159</v>
      </c>
      <c r="F135" s="161" t="s">
        <v>160</v>
      </c>
      <c r="G135" s="162" t="s">
        <v>134</v>
      </c>
      <c r="H135" s="163">
        <v>1</v>
      </c>
      <c r="I135" s="164"/>
      <c r="J135" s="165">
        <f t="shared" si="5"/>
        <v>0</v>
      </c>
      <c r="K135" s="166"/>
      <c r="L135" s="32"/>
      <c r="M135" s="167" t="s">
        <v>1</v>
      </c>
      <c r="N135" s="168" t="s">
        <v>44</v>
      </c>
      <c r="O135" s="57"/>
      <c r="P135" s="169">
        <f t="shared" si="6"/>
        <v>0</v>
      </c>
      <c r="Q135" s="169">
        <v>0</v>
      </c>
      <c r="R135" s="169">
        <f t="shared" si="7"/>
        <v>0</v>
      </c>
      <c r="S135" s="169">
        <v>0</v>
      </c>
      <c r="T135" s="170">
        <f t="shared" si="8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1" t="s">
        <v>135</v>
      </c>
      <c r="AT135" s="171" t="s">
        <v>132</v>
      </c>
      <c r="AU135" s="171" t="s">
        <v>95</v>
      </c>
      <c r="AY135" s="14" t="s">
        <v>130</v>
      </c>
      <c r="BE135" s="92">
        <f t="shared" si="9"/>
        <v>0</v>
      </c>
      <c r="BF135" s="92">
        <f t="shared" si="10"/>
        <v>0</v>
      </c>
      <c r="BG135" s="92">
        <f t="shared" si="11"/>
        <v>0</v>
      </c>
      <c r="BH135" s="92">
        <f t="shared" si="12"/>
        <v>0</v>
      </c>
      <c r="BI135" s="92">
        <f t="shared" si="13"/>
        <v>0</v>
      </c>
      <c r="BJ135" s="14" t="s">
        <v>84</v>
      </c>
      <c r="BK135" s="92">
        <f t="shared" si="14"/>
        <v>0</v>
      </c>
      <c r="BL135" s="14" t="s">
        <v>135</v>
      </c>
      <c r="BM135" s="171" t="s">
        <v>161</v>
      </c>
    </row>
    <row r="136" spans="1:65" s="2" customFormat="1" ht="16.5" customHeight="1">
      <c r="A136" s="31"/>
      <c r="B136" s="127"/>
      <c r="C136" s="159" t="s">
        <v>162</v>
      </c>
      <c r="D136" s="159" t="s">
        <v>132</v>
      </c>
      <c r="E136" s="160" t="s">
        <v>162</v>
      </c>
      <c r="F136" s="161" t="s">
        <v>163</v>
      </c>
      <c r="G136" s="162" t="s">
        <v>147</v>
      </c>
      <c r="H136" s="163">
        <v>1</v>
      </c>
      <c r="I136" s="164"/>
      <c r="J136" s="165">
        <f t="shared" si="5"/>
        <v>0</v>
      </c>
      <c r="K136" s="166"/>
      <c r="L136" s="32"/>
      <c r="M136" s="167" t="s">
        <v>1</v>
      </c>
      <c r="N136" s="168" t="s">
        <v>44</v>
      </c>
      <c r="O136" s="57"/>
      <c r="P136" s="169">
        <f t="shared" si="6"/>
        <v>0</v>
      </c>
      <c r="Q136" s="169">
        <v>0</v>
      </c>
      <c r="R136" s="169">
        <f t="shared" si="7"/>
        <v>0</v>
      </c>
      <c r="S136" s="169">
        <v>0</v>
      </c>
      <c r="T136" s="170">
        <f t="shared" si="8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1" t="s">
        <v>135</v>
      </c>
      <c r="AT136" s="171" t="s">
        <v>132</v>
      </c>
      <c r="AU136" s="171" t="s">
        <v>95</v>
      </c>
      <c r="AY136" s="14" t="s">
        <v>130</v>
      </c>
      <c r="BE136" s="92">
        <f t="shared" si="9"/>
        <v>0</v>
      </c>
      <c r="BF136" s="92">
        <f t="shared" si="10"/>
        <v>0</v>
      </c>
      <c r="BG136" s="92">
        <f t="shared" si="11"/>
        <v>0</v>
      </c>
      <c r="BH136" s="92">
        <f t="shared" si="12"/>
        <v>0</v>
      </c>
      <c r="BI136" s="92">
        <f t="shared" si="13"/>
        <v>0</v>
      </c>
      <c r="BJ136" s="14" t="s">
        <v>84</v>
      </c>
      <c r="BK136" s="92">
        <f t="shared" si="14"/>
        <v>0</v>
      </c>
      <c r="BL136" s="14" t="s">
        <v>135</v>
      </c>
      <c r="BM136" s="171" t="s">
        <v>164</v>
      </c>
    </row>
    <row r="137" spans="1:65" s="2" customFormat="1" ht="16.5" customHeight="1">
      <c r="A137" s="31"/>
      <c r="B137" s="127"/>
      <c r="C137" s="159" t="s">
        <v>165</v>
      </c>
      <c r="D137" s="159" t="s">
        <v>132</v>
      </c>
      <c r="E137" s="160" t="s">
        <v>165</v>
      </c>
      <c r="F137" s="161" t="s">
        <v>166</v>
      </c>
      <c r="G137" s="162" t="s">
        <v>147</v>
      </c>
      <c r="H137" s="163">
        <v>1</v>
      </c>
      <c r="I137" s="164"/>
      <c r="J137" s="165">
        <f t="shared" si="5"/>
        <v>0</v>
      </c>
      <c r="K137" s="166"/>
      <c r="L137" s="32"/>
      <c r="M137" s="167" t="s">
        <v>1</v>
      </c>
      <c r="N137" s="168" t="s">
        <v>44</v>
      </c>
      <c r="O137" s="57"/>
      <c r="P137" s="169">
        <f t="shared" si="6"/>
        <v>0</v>
      </c>
      <c r="Q137" s="169">
        <v>0</v>
      </c>
      <c r="R137" s="169">
        <f t="shared" si="7"/>
        <v>0</v>
      </c>
      <c r="S137" s="169">
        <v>0</v>
      </c>
      <c r="T137" s="170">
        <f t="shared" si="8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71" t="s">
        <v>135</v>
      </c>
      <c r="AT137" s="171" t="s">
        <v>132</v>
      </c>
      <c r="AU137" s="171" t="s">
        <v>95</v>
      </c>
      <c r="AY137" s="14" t="s">
        <v>130</v>
      </c>
      <c r="BE137" s="92">
        <f t="shared" si="9"/>
        <v>0</v>
      </c>
      <c r="BF137" s="92">
        <f t="shared" si="10"/>
        <v>0</v>
      </c>
      <c r="BG137" s="92">
        <f t="shared" si="11"/>
        <v>0</v>
      </c>
      <c r="BH137" s="92">
        <f t="shared" si="12"/>
        <v>0</v>
      </c>
      <c r="BI137" s="92">
        <f t="shared" si="13"/>
        <v>0</v>
      </c>
      <c r="BJ137" s="14" t="s">
        <v>84</v>
      </c>
      <c r="BK137" s="92">
        <f t="shared" si="14"/>
        <v>0</v>
      </c>
      <c r="BL137" s="14" t="s">
        <v>135</v>
      </c>
      <c r="BM137" s="171" t="s">
        <v>167</v>
      </c>
    </row>
    <row r="138" spans="1:65" s="2" customFormat="1" ht="24.2" customHeight="1">
      <c r="A138" s="31"/>
      <c r="B138" s="127"/>
      <c r="C138" s="159" t="s">
        <v>168</v>
      </c>
      <c r="D138" s="159" t="s">
        <v>132</v>
      </c>
      <c r="E138" s="160" t="s">
        <v>168</v>
      </c>
      <c r="F138" s="161" t="s">
        <v>169</v>
      </c>
      <c r="G138" s="162" t="s">
        <v>134</v>
      </c>
      <c r="H138" s="163">
        <v>1</v>
      </c>
      <c r="I138" s="164"/>
      <c r="J138" s="165">
        <f t="shared" si="5"/>
        <v>0</v>
      </c>
      <c r="K138" s="166"/>
      <c r="L138" s="32"/>
      <c r="M138" s="167" t="s">
        <v>1</v>
      </c>
      <c r="N138" s="168" t="s">
        <v>44</v>
      </c>
      <c r="O138" s="57"/>
      <c r="P138" s="169">
        <f t="shared" si="6"/>
        <v>0</v>
      </c>
      <c r="Q138" s="169">
        <v>0</v>
      </c>
      <c r="R138" s="169">
        <f t="shared" si="7"/>
        <v>0</v>
      </c>
      <c r="S138" s="169">
        <v>0</v>
      </c>
      <c r="T138" s="170">
        <f t="shared" si="8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1" t="s">
        <v>135</v>
      </c>
      <c r="AT138" s="171" t="s">
        <v>132</v>
      </c>
      <c r="AU138" s="171" t="s">
        <v>95</v>
      </c>
      <c r="AY138" s="14" t="s">
        <v>130</v>
      </c>
      <c r="BE138" s="92">
        <f t="shared" si="9"/>
        <v>0</v>
      </c>
      <c r="BF138" s="92">
        <f t="shared" si="10"/>
        <v>0</v>
      </c>
      <c r="BG138" s="92">
        <f t="shared" si="11"/>
        <v>0</v>
      </c>
      <c r="BH138" s="92">
        <f t="shared" si="12"/>
        <v>0</v>
      </c>
      <c r="BI138" s="92">
        <f t="shared" si="13"/>
        <v>0</v>
      </c>
      <c r="BJ138" s="14" t="s">
        <v>84</v>
      </c>
      <c r="BK138" s="92">
        <f t="shared" si="14"/>
        <v>0</v>
      </c>
      <c r="BL138" s="14" t="s">
        <v>135</v>
      </c>
      <c r="BM138" s="171" t="s">
        <v>170</v>
      </c>
    </row>
    <row r="139" spans="1:65" s="2" customFormat="1" ht="16.5" customHeight="1">
      <c r="A139" s="31"/>
      <c r="B139" s="127"/>
      <c r="C139" s="159" t="s">
        <v>171</v>
      </c>
      <c r="D139" s="159" t="s">
        <v>132</v>
      </c>
      <c r="E139" s="160" t="s">
        <v>172</v>
      </c>
      <c r="F139" s="161" t="s">
        <v>172</v>
      </c>
      <c r="G139" s="162" t="s">
        <v>134</v>
      </c>
      <c r="H139" s="163">
        <v>1</v>
      </c>
      <c r="I139" s="164"/>
      <c r="J139" s="165">
        <f t="shared" si="5"/>
        <v>0</v>
      </c>
      <c r="K139" s="166"/>
      <c r="L139" s="32"/>
      <c r="M139" s="172" t="s">
        <v>1</v>
      </c>
      <c r="N139" s="173" t="s">
        <v>44</v>
      </c>
      <c r="O139" s="174"/>
      <c r="P139" s="175">
        <f t="shared" si="6"/>
        <v>0</v>
      </c>
      <c r="Q139" s="175">
        <v>0</v>
      </c>
      <c r="R139" s="175">
        <f t="shared" si="7"/>
        <v>0</v>
      </c>
      <c r="S139" s="175">
        <v>0</v>
      </c>
      <c r="T139" s="176">
        <f t="shared" si="8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1" t="s">
        <v>135</v>
      </c>
      <c r="AT139" s="171" t="s">
        <v>132</v>
      </c>
      <c r="AU139" s="171" t="s">
        <v>95</v>
      </c>
      <c r="AY139" s="14" t="s">
        <v>130</v>
      </c>
      <c r="BE139" s="92">
        <f t="shared" si="9"/>
        <v>0</v>
      </c>
      <c r="BF139" s="92">
        <f t="shared" si="10"/>
        <v>0</v>
      </c>
      <c r="BG139" s="92">
        <f t="shared" si="11"/>
        <v>0</v>
      </c>
      <c r="BH139" s="92">
        <f t="shared" si="12"/>
        <v>0</v>
      </c>
      <c r="BI139" s="92">
        <f t="shared" si="13"/>
        <v>0</v>
      </c>
      <c r="BJ139" s="14" t="s">
        <v>84</v>
      </c>
      <c r="BK139" s="92">
        <f t="shared" si="14"/>
        <v>0</v>
      </c>
      <c r="BL139" s="14" t="s">
        <v>135</v>
      </c>
      <c r="BM139" s="171" t="s">
        <v>173</v>
      </c>
    </row>
    <row r="140" spans="1:65" s="2" customFormat="1" ht="6.95" customHeight="1">
      <c r="A140" s="31"/>
      <c r="B140" s="46"/>
      <c r="C140" s="47"/>
      <c r="D140" s="47"/>
      <c r="E140" s="47"/>
      <c r="F140" s="47"/>
      <c r="G140" s="47"/>
      <c r="H140" s="47"/>
      <c r="I140" s="47"/>
      <c r="J140" s="47"/>
      <c r="K140" s="47"/>
      <c r="L140" s="32"/>
      <c r="M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</sheetData>
  <autoFilter ref="C123:K139"/>
  <mergeCells count="11">
    <mergeCell ref="L2:V2"/>
    <mergeCell ref="D101:F101"/>
    <mergeCell ref="D102:F102"/>
    <mergeCell ref="D103:F103"/>
    <mergeCell ref="D104:F104"/>
    <mergeCell ref="E116:H116"/>
    <mergeCell ref="E7:H7"/>
    <mergeCell ref="E16:H16"/>
    <mergeCell ref="E25:H25"/>
    <mergeCell ref="E85:H85"/>
    <mergeCell ref="D100:F10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BENESOV - ul. Pod Hřbitov...</vt:lpstr>
      <vt:lpstr>'BENESOV - ul. Pod Hřbitov...'!Názvy_tisku</vt:lpstr>
      <vt:lpstr>'Rekapitulace stavby'!Názvy_tisku</vt:lpstr>
      <vt:lpstr>'BENESOV - ul. Pod Hřbitov...'!Oblast_tisku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Mastíková-dv</dc:creator>
  <cp:lastModifiedBy>Mastíková-dv</cp:lastModifiedBy>
  <dcterms:created xsi:type="dcterms:W3CDTF">2023-03-01T08:22:19Z</dcterms:created>
  <dcterms:modified xsi:type="dcterms:W3CDTF">2023-03-01T08:23:03Z</dcterms:modified>
</cp:coreProperties>
</file>